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дома по благоустройству 2015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Area" localSheetId="0">'дома по благоустройству 2015'!$A$1:$CI$36</definedName>
  </definedNames>
  <calcPr calcId="125725" calcMode="manual"/>
</workbook>
</file>

<file path=xl/calcChain.xml><?xml version="1.0" encoding="utf-8"?>
<calcChain xmlns="http://schemas.openxmlformats.org/spreadsheetml/2006/main">
  <c r="AV33" i="3"/>
  <c r="AV32"/>
  <c r="AV31"/>
  <c r="AV30"/>
  <c r="AV29"/>
  <c r="AV27"/>
  <c r="AV23"/>
  <c r="AV21"/>
  <c r="AV20"/>
  <c r="AV18"/>
  <c r="AV17"/>
  <c r="AV16"/>
  <c r="AV15"/>
  <c r="CI33" l="1"/>
  <c r="CI32"/>
  <c r="CI30"/>
  <c r="CI29"/>
  <c r="CI27"/>
  <c r="CI18"/>
  <c r="CI17"/>
  <c r="CI16"/>
  <c r="CI15"/>
  <c r="AT31"/>
  <c r="AT27"/>
  <c r="AT33"/>
  <c r="AT32"/>
  <c r="AT30"/>
  <c r="AT29"/>
  <c r="AT18"/>
  <c r="AT17"/>
  <c r="AT16"/>
  <c r="AT15"/>
  <c r="AV28"/>
  <c r="AV26"/>
  <c r="AV25"/>
  <c r="AV24"/>
  <c r="AV22"/>
  <c r="AV19"/>
  <c r="AV14"/>
  <c r="AV34" s="1"/>
  <c r="AV36" s="1"/>
  <c r="CI31"/>
  <c r="CI28"/>
  <c r="CI26"/>
  <c r="CI25"/>
  <c r="CI24"/>
  <c r="CI23"/>
  <c r="CI22" s="1"/>
  <c r="CI21"/>
  <c r="CI20"/>
  <c r="CI19"/>
  <c r="CI14"/>
  <c r="CI34" s="1"/>
  <c r="CI36" s="1"/>
  <c r="AT28"/>
  <c r="AT26"/>
  <c r="AT25"/>
  <c r="AT24"/>
  <c r="AT23"/>
  <c r="AT21"/>
  <c r="AT20"/>
  <c r="AT19"/>
  <c r="AT14" s="1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BG33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BG32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BG31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BG27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CF14"/>
  <c r="CF34" s="1"/>
  <c r="CF36" s="1"/>
  <c r="CE14"/>
  <c r="CE34" s="1"/>
  <c r="CE36" s="1"/>
  <c r="CD14"/>
  <c r="CD34" s="1"/>
  <c r="CD36" s="1"/>
  <c r="CC14"/>
  <c r="CC34" s="1"/>
  <c r="CC36" s="1"/>
  <c r="CB14"/>
  <c r="CB34" s="1"/>
  <c r="CB36" s="1"/>
  <c r="CA14"/>
  <c r="CA34" s="1"/>
  <c r="CA36" s="1"/>
  <c r="BZ14"/>
  <c r="BZ34" s="1"/>
  <c r="BZ36" s="1"/>
  <c r="BY14"/>
  <c r="BY34" s="1"/>
  <c r="BY36" s="1"/>
  <c r="BX14"/>
  <c r="BX34" s="1"/>
  <c r="BX36" s="1"/>
  <c r="BW14"/>
  <c r="BW34" s="1"/>
  <c r="BW36" s="1"/>
  <c r="BV14"/>
  <c r="BV34" s="1"/>
  <c r="BV36" s="1"/>
  <c r="BU14"/>
  <c r="BU34" s="1"/>
  <c r="BU36" s="1"/>
  <c r="BT14"/>
  <c r="BT34" s="1"/>
  <c r="BT36" s="1"/>
  <c r="BS14"/>
  <c r="BS34" s="1"/>
  <c r="BS36" s="1"/>
  <c r="BR14"/>
  <c r="BR34" s="1"/>
  <c r="BR36" s="1"/>
  <c r="BQ14"/>
  <c r="BQ34" s="1"/>
  <c r="BQ36" s="1"/>
  <c r="BP14"/>
  <c r="BP34" s="1"/>
  <c r="BP36" s="1"/>
  <c r="BO14"/>
  <c r="BO34" s="1"/>
  <c r="BO36" s="1"/>
  <c r="BN14"/>
  <c r="BN34" s="1"/>
  <c r="BN36" s="1"/>
  <c r="BM14"/>
  <c r="BM34" s="1"/>
  <c r="BM36" s="1"/>
  <c r="BL14"/>
  <c r="BL34" s="1"/>
  <c r="BL36" s="1"/>
  <c r="BK14"/>
  <c r="BK34" s="1"/>
  <c r="BK36" s="1"/>
  <c r="BJ14"/>
  <c r="BJ34" s="1"/>
  <c r="BJ36" s="1"/>
  <c r="BI14"/>
  <c r="BI34" s="1"/>
  <c r="BI36" s="1"/>
  <c r="BH30"/>
  <c r="BG30"/>
  <c r="BH29"/>
  <c r="BG29"/>
  <c r="BH28"/>
  <c r="BG28"/>
  <c r="BH26"/>
  <c r="BG26"/>
  <c r="BH25"/>
  <c r="BG25"/>
  <c r="BH24"/>
  <c r="BG24"/>
  <c r="BH23"/>
  <c r="BG23"/>
  <c r="BH22"/>
  <c r="BG22"/>
  <c r="BH21"/>
  <c r="BG21"/>
  <c r="BH20"/>
  <c r="BG20"/>
  <c r="BH19"/>
  <c r="BG19"/>
  <c r="BH18"/>
  <c r="BG18"/>
  <c r="BH17"/>
  <c r="BG17"/>
  <c r="BH16"/>
  <c r="BG16"/>
  <c r="BH15"/>
  <c r="BG15"/>
  <c r="BH14"/>
  <c r="BH34" s="1"/>
  <c r="BH36" s="1"/>
  <c r="BG14"/>
  <c r="BG34" s="1"/>
  <c r="BG36" s="1"/>
  <c r="AZ31"/>
  <c r="BA31"/>
  <c r="BB31"/>
  <c r="BC31"/>
  <c r="BD31"/>
  <c r="AY31"/>
  <c r="AZ29"/>
  <c r="BA29"/>
  <c r="BB29"/>
  <c r="BC29"/>
  <c r="BD29"/>
  <c r="AY29"/>
  <c r="AY24"/>
  <c r="BD33"/>
  <c r="BD32"/>
  <c r="BD30"/>
  <c r="BD27"/>
  <c r="BD26"/>
  <c r="BD25"/>
  <c r="BD24"/>
  <c r="BD23"/>
  <c r="BD21"/>
  <c r="BD20"/>
  <c r="BD19"/>
  <c r="BD18"/>
  <c r="BD17"/>
  <c r="BD16"/>
  <c r="BD15"/>
  <c r="BD9"/>
  <c r="BC33"/>
  <c r="BB33"/>
  <c r="BA33"/>
  <c r="AZ33"/>
  <c r="AY33"/>
  <c r="BC32"/>
  <c r="BB32"/>
  <c r="BA32"/>
  <c r="AZ32"/>
  <c r="AY32"/>
  <c r="BC30"/>
  <c r="BB30"/>
  <c r="BB28" s="1"/>
  <c r="BA30"/>
  <c r="AZ30"/>
  <c r="AZ28" s="1"/>
  <c r="AY30"/>
  <c r="BC28"/>
  <c r="BC27"/>
  <c r="BB27"/>
  <c r="BA27"/>
  <c r="AZ27"/>
  <c r="AY27"/>
  <c r="BC26"/>
  <c r="BB26"/>
  <c r="BA26"/>
  <c r="AZ26"/>
  <c r="AY26"/>
  <c r="BC25"/>
  <c r="BB25"/>
  <c r="BA25"/>
  <c r="AZ25"/>
  <c r="AY25"/>
  <c r="BC24"/>
  <c r="BB24"/>
  <c r="BA24"/>
  <c r="AZ24"/>
  <c r="BC23"/>
  <c r="BC22" s="1"/>
  <c r="BB23"/>
  <c r="BA23"/>
  <c r="AZ23"/>
  <c r="AY23"/>
  <c r="AY22" s="1"/>
  <c r="BC21"/>
  <c r="BB21"/>
  <c r="BA21"/>
  <c r="AZ21"/>
  <c r="AY21"/>
  <c r="BC20"/>
  <c r="BB20"/>
  <c r="BA20"/>
  <c r="AZ20"/>
  <c r="AY20"/>
  <c r="BC19"/>
  <c r="BB19"/>
  <c r="BA19"/>
  <c r="AZ19"/>
  <c r="AY19"/>
  <c r="BC18"/>
  <c r="BB18"/>
  <c r="BA18"/>
  <c r="AZ18"/>
  <c r="AY18"/>
  <c r="BC17"/>
  <c r="BB17"/>
  <c r="BA17"/>
  <c r="AZ17"/>
  <c r="AY17"/>
  <c r="BC16"/>
  <c r="BB16"/>
  <c r="BA16"/>
  <c r="AZ16"/>
  <c r="AY16"/>
  <c r="BC15"/>
  <c r="BB15"/>
  <c r="BA15"/>
  <c r="AZ15"/>
  <c r="AY15"/>
  <c r="BC9"/>
  <c r="BB9"/>
  <c r="BA9"/>
  <c r="AZ9"/>
  <c r="AY9"/>
  <c r="AH33"/>
  <c r="AI33"/>
  <c r="AJ33"/>
  <c r="AK33"/>
  <c r="AL33"/>
  <c r="AM33"/>
  <c r="AN33"/>
  <c r="AO33"/>
  <c r="AP33"/>
  <c r="AQ33"/>
  <c r="AG33"/>
  <c r="AH32"/>
  <c r="AI32"/>
  <c r="AJ32"/>
  <c r="AK32"/>
  <c r="AL32"/>
  <c r="AM32"/>
  <c r="AN32"/>
  <c r="AO32"/>
  <c r="AP32"/>
  <c r="AQ32"/>
  <c r="AG32"/>
  <c r="AH31"/>
  <c r="AI31"/>
  <c r="AJ31"/>
  <c r="AK31"/>
  <c r="AL31"/>
  <c r="AM31"/>
  <c r="AN31"/>
  <c r="AO31"/>
  <c r="AP31"/>
  <c r="AQ31"/>
  <c r="AG31"/>
  <c r="AH30"/>
  <c r="AI30"/>
  <c r="AJ30"/>
  <c r="AK30"/>
  <c r="AL30"/>
  <c r="AM30"/>
  <c r="AN30"/>
  <c r="AO30"/>
  <c r="AP30"/>
  <c r="AQ30"/>
  <c r="AG30"/>
  <c r="AH29"/>
  <c r="AI29"/>
  <c r="AJ29"/>
  <c r="AK29"/>
  <c r="AL29"/>
  <c r="AM29"/>
  <c r="AN29"/>
  <c r="AO29"/>
  <c r="AP29"/>
  <c r="AQ29"/>
  <c r="AG29"/>
  <c r="AH27"/>
  <c r="AI27"/>
  <c r="AJ27"/>
  <c r="AK27"/>
  <c r="AL27"/>
  <c r="AM27"/>
  <c r="AN27"/>
  <c r="AO27"/>
  <c r="AP27"/>
  <c r="AQ27"/>
  <c r="AG27"/>
  <c r="AH26"/>
  <c r="AI26"/>
  <c r="AJ26"/>
  <c r="AK26"/>
  <c r="AL26"/>
  <c r="AM26"/>
  <c r="AN26"/>
  <c r="AO26"/>
  <c r="AP26"/>
  <c r="AQ26"/>
  <c r="AG26"/>
  <c r="AH25"/>
  <c r="AI25"/>
  <c r="AJ25"/>
  <c r="AK25"/>
  <c r="AL25"/>
  <c r="AM25"/>
  <c r="AN25"/>
  <c r="AO25"/>
  <c r="AP25"/>
  <c r="AQ25"/>
  <c r="AG25"/>
  <c r="AH24"/>
  <c r="AI24"/>
  <c r="AJ24"/>
  <c r="AK24"/>
  <c r="AL24"/>
  <c r="AM24"/>
  <c r="AN24"/>
  <c r="AO24"/>
  <c r="AP24"/>
  <c r="AQ24"/>
  <c r="AG24"/>
  <c r="AH23"/>
  <c r="AI23"/>
  <c r="AJ23"/>
  <c r="AK23"/>
  <c r="AL23"/>
  <c r="AM23"/>
  <c r="AN23"/>
  <c r="AO23"/>
  <c r="AO22" s="1"/>
  <c r="AP23"/>
  <c r="AQ23"/>
  <c r="AQ22" s="1"/>
  <c r="AG23"/>
  <c r="AH21"/>
  <c r="AI21"/>
  <c r="AJ21"/>
  <c r="AK21"/>
  <c r="AL21"/>
  <c r="AM21"/>
  <c r="AN21"/>
  <c r="AO21"/>
  <c r="AP21"/>
  <c r="AQ21"/>
  <c r="AG21"/>
  <c r="AH20"/>
  <c r="AI20"/>
  <c r="AJ20"/>
  <c r="AK20"/>
  <c r="AL20"/>
  <c r="AM20"/>
  <c r="AN20"/>
  <c r="AO20"/>
  <c r="AP20"/>
  <c r="AQ20"/>
  <c r="AG20"/>
  <c r="AH19"/>
  <c r="AI19"/>
  <c r="AJ19"/>
  <c r="AK19"/>
  <c r="AL19"/>
  <c r="AM19"/>
  <c r="AN19"/>
  <c r="AO19"/>
  <c r="AP19"/>
  <c r="AQ19"/>
  <c r="AG19"/>
  <c r="AH18"/>
  <c r="AI18"/>
  <c r="AJ18"/>
  <c r="AK18"/>
  <c r="AL18"/>
  <c r="AM18"/>
  <c r="AN18"/>
  <c r="AO18"/>
  <c r="AP18"/>
  <c r="AQ18"/>
  <c r="AG18"/>
  <c r="AH17"/>
  <c r="AI17"/>
  <c r="AJ17"/>
  <c r="AK17"/>
  <c r="AL17"/>
  <c r="AM17"/>
  <c r="AN17"/>
  <c r="AO17"/>
  <c r="AP17"/>
  <c r="AQ17"/>
  <c r="AG17"/>
  <c r="AH16"/>
  <c r="AI16"/>
  <c r="AJ16"/>
  <c r="AK16"/>
  <c r="AL16"/>
  <c r="AM16"/>
  <c r="AN16"/>
  <c r="AO16"/>
  <c r="AP16"/>
  <c r="AQ16"/>
  <c r="AG16"/>
  <c r="AH15"/>
  <c r="AI15"/>
  <c r="AJ15"/>
  <c r="AK15"/>
  <c r="AL15"/>
  <c r="AM15"/>
  <c r="AN15"/>
  <c r="AN14" s="1"/>
  <c r="AO15"/>
  <c r="AP15"/>
  <c r="AP14" s="1"/>
  <c r="AQ15"/>
  <c r="AG15"/>
  <c r="AG14" s="1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M29"/>
  <c r="M28" s="1"/>
  <c r="N29"/>
  <c r="O29"/>
  <c r="O28" s="1"/>
  <c r="P29"/>
  <c r="Q29"/>
  <c r="Q28" s="1"/>
  <c r="R29"/>
  <c r="S29"/>
  <c r="S28" s="1"/>
  <c r="T29"/>
  <c r="U29"/>
  <c r="U28" s="1"/>
  <c r="V29"/>
  <c r="W29"/>
  <c r="W28" s="1"/>
  <c r="X29"/>
  <c r="Y29"/>
  <c r="Y28" s="1"/>
  <c r="Z29"/>
  <c r="AA29"/>
  <c r="AA28" s="1"/>
  <c r="AB29"/>
  <c r="AB28" s="1"/>
  <c r="AC29"/>
  <c r="AD29"/>
  <c r="AD28" s="1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M23"/>
  <c r="N23"/>
  <c r="N22" s="1"/>
  <c r="O23"/>
  <c r="P23"/>
  <c r="P22" s="1"/>
  <c r="Q23"/>
  <c r="R23"/>
  <c r="R22" s="1"/>
  <c r="S23"/>
  <c r="T23"/>
  <c r="T22" s="1"/>
  <c r="U23"/>
  <c r="V23"/>
  <c r="V22" s="1"/>
  <c r="W23"/>
  <c r="X23"/>
  <c r="X22" s="1"/>
  <c r="Y23"/>
  <c r="Z23"/>
  <c r="Z22" s="1"/>
  <c r="AA23"/>
  <c r="AB23"/>
  <c r="AC23"/>
  <c r="AC22" s="1"/>
  <c r="AD23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M15"/>
  <c r="M14" s="1"/>
  <c r="N15"/>
  <c r="O15"/>
  <c r="O14" s="1"/>
  <c r="P15"/>
  <c r="Q15"/>
  <c r="Q14" s="1"/>
  <c r="R15"/>
  <c r="S15"/>
  <c r="S14" s="1"/>
  <c r="T15"/>
  <c r="U15"/>
  <c r="U14" s="1"/>
  <c r="V15"/>
  <c r="W15"/>
  <c r="W14" s="1"/>
  <c r="X15"/>
  <c r="Y15"/>
  <c r="Y14" s="1"/>
  <c r="Z15"/>
  <c r="AA15"/>
  <c r="AA14" s="1"/>
  <c r="AB15"/>
  <c r="AB14" s="1"/>
  <c r="AC15"/>
  <c r="AD15"/>
  <c r="AD14" s="1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J33"/>
  <c r="K33"/>
  <c r="L33"/>
  <c r="J32"/>
  <c r="K32"/>
  <c r="L32"/>
  <c r="J31"/>
  <c r="K31"/>
  <c r="L31"/>
  <c r="J30"/>
  <c r="K30"/>
  <c r="L30"/>
  <c r="J29"/>
  <c r="K29"/>
  <c r="L29"/>
  <c r="J27"/>
  <c r="K27"/>
  <c r="L27"/>
  <c r="J26"/>
  <c r="K26"/>
  <c r="L26"/>
  <c r="J25"/>
  <c r="K25"/>
  <c r="L25"/>
  <c r="J24"/>
  <c r="K24"/>
  <c r="L24"/>
  <c r="J23"/>
  <c r="K23"/>
  <c r="L23"/>
  <c r="J21"/>
  <c r="K21"/>
  <c r="L21"/>
  <c r="J20"/>
  <c r="K20"/>
  <c r="L20"/>
  <c r="J19"/>
  <c r="K19"/>
  <c r="L19"/>
  <c r="J18"/>
  <c r="K18"/>
  <c r="L18"/>
  <c r="J17"/>
  <c r="K17"/>
  <c r="L17"/>
  <c r="J16"/>
  <c r="K16"/>
  <c r="L16"/>
  <c r="I33"/>
  <c r="I32"/>
  <c r="I31"/>
  <c r="I30"/>
  <c r="I29"/>
  <c r="I27"/>
  <c r="I26"/>
  <c r="I25"/>
  <c r="I24"/>
  <c r="I23"/>
  <c r="I21"/>
  <c r="I20"/>
  <c r="I19"/>
  <c r="I18"/>
  <c r="I17"/>
  <c r="I16"/>
  <c r="J15"/>
  <c r="K15"/>
  <c r="L15"/>
  <c r="I15"/>
  <c r="AC9"/>
  <c r="AD9"/>
  <c r="I9"/>
  <c r="AM22" l="1"/>
  <c r="AK22"/>
  <c r="AI22"/>
  <c r="AG28"/>
  <c r="AP28"/>
  <c r="AT22"/>
  <c r="AT34" s="1"/>
  <c r="AT36" s="1"/>
  <c r="AN28"/>
  <c r="AL28"/>
  <c r="AJ28"/>
  <c r="BC14"/>
  <c r="BC34" s="1"/>
  <c r="BC36" s="1"/>
  <c r="BA28"/>
  <c r="AZ14"/>
  <c r="BB14"/>
  <c r="AY14"/>
  <c r="BA14"/>
  <c r="AZ22"/>
  <c r="BB22"/>
  <c r="BD22"/>
  <c r="BA22"/>
  <c r="AQ14"/>
  <c r="AO14"/>
  <c r="AM14"/>
  <c r="AK14"/>
  <c r="AI14"/>
  <c r="AG22"/>
  <c r="AG34" s="1"/>
  <c r="AG36" s="1"/>
  <c r="AP22"/>
  <c r="AP34" s="1"/>
  <c r="AP36" s="1"/>
  <c r="AN22"/>
  <c r="AN34" s="1"/>
  <c r="AN36" s="1"/>
  <c r="AL22"/>
  <c r="AJ22"/>
  <c r="AH22"/>
  <c r="AQ28"/>
  <c r="AO28"/>
  <c r="AM28"/>
  <c r="AK28"/>
  <c r="AI28"/>
  <c r="BD14"/>
  <c r="BD34" s="1"/>
  <c r="BD36" s="1"/>
  <c r="BD28"/>
  <c r="L14"/>
  <c r="J14"/>
  <c r="AC14"/>
  <c r="Z14"/>
  <c r="X14"/>
  <c r="V14"/>
  <c r="T14"/>
  <c r="R14"/>
  <c r="P14"/>
  <c r="N14"/>
  <c r="AD22"/>
  <c r="AD34" s="1"/>
  <c r="AD36" s="1"/>
  <c r="AB22"/>
  <c r="AB34" s="1"/>
  <c r="AB36" s="1"/>
  <c r="AA22"/>
  <c r="AA34" s="1"/>
  <c r="AA36" s="1"/>
  <c r="Y22"/>
  <c r="Y34" s="1"/>
  <c r="Y36" s="1"/>
  <c r="W22"/>
  <c r="W34" s="1"/>
  <c r="W36" s="1"/>
  <c r="U22"/>
  <c r="U34" s="1"/>
  <c r="U36" s="1"/>
  <c r="S22"/>
  <c r="S34" s="1"/>
  <c r="S36" s="1"/>
  <c r="Q22"/>
  <c r="Q34" s="1"/>
  <c r="Q36" s="1"/>
  <c r="O22"/>
  <c r="O34" s="1"/>
  <c r="O36" s="1"/>
  <c r="M22"/>
  <c r="M34" s="1"/>
  <c r="M36" s="1"/>
  <c r="AC28"/>
  <c r="Z28"/>
  <c r="X28"/>
  <c r="V28"/>
  <c r="T28"/>
  <c r="R28"/>
  <c r="P28"/>
  <c r="N28"/>
  <c r="AL14"/>
  <c r="AL34" s="1"/>
  <c r="AL36" s="1"/>
  <c r="AJ14"/>
  <c r="AJ34" s="1"/>
  <c r="AJ36" s="1"/>
  <c r="AH14"/>
  <c r="AH34" s="1"/>
  <c r="AH36" s="1"/>
  <c r="AH28"/>
  <c r="AY28"/>
  <c r="K22"/>
  <c r="L28"/>
  <c r="J28"/>
  <c r="K14"/>
  <c r="K34" s="1"/>
  <c r="K36" s="1"/>
  <c r="L22"/>
  <c r="J22"/>
  <c r="K28"/>
  <c r="H31"/>
  <c r="H14"/>
  <c r="H29"/>
  <c r="H26"/>
  <c r="H27"/>
  <c r="N34" l="1"/>
  <c r="N36" s="1"/>
  <c r="R34"/>
  <c r="R36" s="1"/>
  <c r="V34"/>
  <c r="V36" s="1"/>
  <c r="Z34"/>
  <c r="Z36" s="1"/>
  <c r="J34"/>
  <c r="J36" s="1"/>
  <c r="AK34"/>
  <c r="AK36" s="1"/>
  <c r="AO34"/>
  <c r="AO36" s="1"/>
  <c r="BA34"/>
  <c r="BA36" s="1"/>
  <c r="BB34"/>
  <c r="BB36" s="1"/>
  <c r="P34"/>
  <c r="P36" s="1"/>
  <c r="T34"/>
  <c r="T36" s="1"/>
  <c r="X34"/>
  <c r="X36" s="1"/>
  <c r="AC34"/>
  <c r="AC36" s="1"/>
  <c r="L34"/>
  <c r="L36" s="1"/>
  <c r="AI34"/>
  <c r="AI36" s="1"/>
  <c r="AM34"/>
  <c r="AM36" s="1"/>
  <c r="AQ34"/>
  <c r="AQ36" s="1"/>
  <c r="AY34"/>
  <c r="AY36" s="1"/>
  <c r="AZ34"/>
  <c r="AZ36" s="1"/>
  <c r="I22"/>
  <c r="H28"/>
  <c r="H22"/>
  <c r="H9"/>
  <c r="H36" l="1"/>
  <c r="I28"/>
  <c r="I14" l="1"/>
  <c r="I34" s="1"/>
  <c r="I36" l="1"/>
  <c r="CJ34"/>
  <c r="CK34" s="1"/>
</calcChain>
</file>

<file path=xl/sharedStrings.xml><?xml version="1.0" encoding="utf-8"?>
<sst xmlns="http://schemas.openxmlformats.org/spreadsheetml/2006/main" count="250" uniqueCount="131">
  <si>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</si>
  <si>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</si>
  <si>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</si>
  <si>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</si>
  <si>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</si>
  <si>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</si>
  <si>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</si>
  <si>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</si>
  <si>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</si>
  <si>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</si>
  <si>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</si>
  <si>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</si>
  <si>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</si>
  <si>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</si>
  <si>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</si>
  <si>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</si>
  <si>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</si>
  <si>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</si>
  <si>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</si>
  <si>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</si>
  <si>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</si>
  <si>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</si>
  <si>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</si>
  <si>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</si>
  <si>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</si>
  <si>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</si>
  <si>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</si>
  <si>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</si>
  <si>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</si>
  <si>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</si>
  <si>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</si>
  <si>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МВК  деревянный не благоустроенный без канализации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</si>
  <si>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</si>
  <si>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</si>
  <si>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</si>
  <si>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</si>
  <si>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</si>
  <si>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</si>
  <si>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</si>
  <si>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</si>
  <si>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</si>
  <si>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</si>
  <si>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</si>
  <si>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</si>
  <si>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</si>
  <si>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</si>
  <si>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</si>
  <si>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</si>
  <si>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</si>
  <si>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</si>
  <si>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</si>
  <si>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>МВК     деревянный благоустроенный дом с центр отоплением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</si>
  <si>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</si>
  <si>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</si>
  <si>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</si>
  <si>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ул. Буденного С.М., 3</t>
  </si>
  <si>
    <t>ул. Буденного С.М., 12</t>
  </si>
  <si>
    <t>ул. Буденного С.М., 6</t>
  </si>
  <si>
    <t>ул. Буденного С.М., 14</t>
  </si>
  <si>
    <t>ул. Вельможного, 3</t>
  </si>
  <si>
    <t>ул. Вельможного, 7</t>
  </si>
  <si>
    <t>ул. Гидролизная, 15</t>
  </si>
  <si>
    <t>ул. Юности, 11</t>
  </si>
  <si>
    <t>ул. Юности, 13</t>
  </si>
  <si>
    <t>ул. Юности, 4</t>
  </si>
  <si>
    <t>ул. Анощенкова А.И., 4, корп. 1</t>
  </si>
  <si>
    <t>ул. Победы, 20</t>
  </si>
  <si>
    <t>ул. Заводская, 100</t>
  </si>
  <si>
    <t>ул. Пионерская, 84</t>
  </si>
  <si>
    <t>ул. Гидролизная, 6</t>
  </si>
  <si>
    <t>ул. Менделеева, 14</t>
  </si>
  <si>
    <t>ул. Юности, 11, корп. 1</t>
  </si>
  <si>
    <t>ул. Юности, 2</t>
  </si>
  <si>
    <t>ул. Вельможного, 1</t>
  </si>
  <si>
    <t>ул. Гидролизная, 3</t>
  </si>
  <si>
    <t>ул. Гидролизная, 13</t>
  </si>
  <si>
    <t>ул. Буденного С.М., 4</t>
  </si>
  <si>
    <t>ул. Буденного С.М., 5</t>
  </si>
  <si>
    <t>ул. Вельможного, 11</t>
  </si>
  <si>
    <t>ул. Вельможного, 9</t>
  </si>
  <si>
    <t>ул. Менделеева, 10</t>
  </si>
  <si>
    <t>ул. Менделеева, 11</t>
  </si>
  <si>
    <t>ул. Юности, 12</t>
  </si>
  <si>
    <t>ул. Победы, 20, корп. 2</t>
  </si>
  <si>
    <t>ул. Победы, 20, корп. 3</t>
  </si>
  <si>
    <t>ул. Победы, 20, корп. 4</t>
  </si>
  <si>
    <t>ул. Победы, 22</t>
  </si>
  <si>
    <t>ул. Победы, 15</t>
  </si>
  <si>
    <t>ул. Победы, 17</t>
  </si>
  <si>
    <t>ул. Победы, 18, корп. 1</t>
  </si>
  <si>
    <t>ул. Победы, 18, корп. 2</t>
  </si>
  <si>
    <t>ул. Победы, 19</t>
  </si>
  <si>
    <t>ул. Байкальская, 8</t>
  </si>
  <si>
    <t>ул. Победы, 19, корп. 2</t>
  </si>
  <si>
    <t>Маймаксанское шоссе, 16</t>
  </si>
  <si>
    <t>ул. Театральная, 49</t>
  </si>
  <si>
    <t>ул. Заводская, 99</t>
  </si>
  <si>
    <t>ул. Победы, 50</t>
  </si>
  <si>
    <t>ул. Победы, 56, корп. 1</t>
  </si>
  <si>
    <t>ул. Победы, 7, корп. 1</t>
  </si>
  <si>
    <t>ул. Победы, 52</t>
  </si>
  <si>
    <t>ул. Театральная, 55</t>
  </si>
  <si>
    <t>ул. Победы, 15, корп. 3</t>
  </si>
  <si>
    <t>ул. Школьная, 73</t>
  </si>
  <si>
    <t>ул. Заводская, 93</t>
  </si>
  <si>
    <t>ул. Заводская, 94</t>
  </si>
  <si>
    <t>ул. Заводская, 95</t>
  </si>
  <si>
    <t>ул. Заводская, 98</t>
  </si>
  <si>
    <t>ул. Пионерская, 85</t>
  </si>
  <si>
    <t>ул. Пионерская, 83</t>
  </si>
  <si>
    <t>ул. Победы, 58</t>
  </si>
  <si>
    <t>ул. Победы, 24</t>
  </si>
  <si>
    <t>ул. Победы, 5, корп. 1</t>
  </si>
  <si>
    <t>ул. Победы, 22, корп. 1</t>
  </si>
  <si>
    <t>ул. Победы, 31, корп. 1</t>
  </si>
  <si>
    <t>пер. Торговый, 42</t>
  </si>
  <si>
    <t>ул. Школьная, 75</t>
  </si>
  <si>
    <t>ул. Школьная, 81</t>
  </si>
  <si>
    <t>ул. Школьная, 56</t>
  </si>
  <si>
    <t>ул. Победы, 15, корп. 2</t>
  </si>
  <si>
    <t>ул. Победы, 27</t>
  </si>
  <si>
    <t>МВК     деревянный неблагоустроенный дом с центр отоплением</t>
  </si>
  <si>
    <t>ул. Театральная, 47</t>
  </si>
  <si>
    <t>деревянный не благоустроенный с водопроводом и канализ</t>
  </si>
  <si>
    <t>ул. Анощенкова,4</t>
  </si>
  <si>
    <t>деревянный не благоустроенный с центр отоплением</t>
  </si>
  <si>
    <t>Лот № 1</t>
  </si>
  <si>
    <t>Жилой район      Маймаксанский        территориальный округ</t>
  </si>
  <si>
    <t>Приложение №2</t>
  </si>
  <si>
    <t>к извещению и документации</t>
  </si>
  <si>
    <t xml:space="preserve"> о проведении открытого конкурса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</si>
</sst>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8" fillId="2" borderId="2" xfId="0" applyNumberFormat="1" applyFont="1" applyFill="1" applyBorder="1" applyAlignment="1">
      <alignment horizontal="right" vertical="center"/>
    </xf>
    <xf numFmtId="4" fontId="10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left" vertical="top"/>
    </xf>
    <xf numFmtId="0" fontId="3" fillId="2" borderId="0" xfId="0" applyFont="1" applyFill="1" applyAlignment="1"/>
    <xf numFmtId="0" fontId="2" fillId="2" borderId="0" xfId="0" applyFont="1" applyFill="1" applyAlignment="1"/>
    <xf numFmtId="164" fontId="11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8" fillId="2" borderId="3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/>
    <xf numFmtId="0" fontId="4" fillId="2" borderId="2" xfId="0" applyFont="1" applyFill="1" applyBorder="1" applyAlignment="1"/>
    <xf numFmtId="4" fontId="8" fillId="2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3" fontId="10" fillId="2" borderId="5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43"/>
  <sheetViews>
    <sheetView tabSelected="1" view="pageBreakPreview" zoomScaleNormal="100" zoomScaleSheetLayoutView="100" workbookViewId="0">
      <pane xSplit="6" ySplit="7" topLeftCell="CB8" activePane="bottomRight" state="frozen"/>
      <selection pane="topRight" activeCell="CV1" sqref="CV1"/>
      <selection pane="bottomLeft" activeCell="A29" sqref="A29"/>
      <selection pane="bottomRight" activeCell="CJ24" sqref="CJ24"/>
    </sheetView>
  </sheetViews>
  <sheetFormatPr defaultRowHeight="12.75"/>
  <cols>
    <col min="1" max="5" width="9.140625" style="9"/>
    <col min="6" max="6" width="19.140625" style="9" customWidth="1"/>
    <col min="7" max="7" width="20.5703125" style="9" customWidth="1"/>
    <col min="8" max="8" width="9.7109375" style="13" bestFit="1" customWidth="1"/>
    <col min="9" max="16" width="8.7109375" style="13" bestFit="1" customWidth="1"/>
    <col min="17" max="17" width="7.85546875" style="13" bestFit="1" customWidth="1"/>
    <col min="18" max="18" width="8.7109375" style="13" bestFit="1" customWidth="1"/>
    <col min="19" max="19" width="8.140625" style="13" bestFit="1" customWidth="1"/>
    <col min="20" max="20" width="8.7109375" style="13" bestFit="1" customWidth="1"/>
    <col min="21" max="21" width="8.140625" style="13" bestFit="1" customWidth="1"/>
    <col min="22" max="22" width="7.85546875" style="13" bestFit="1" customWidth="1"/>
    <col min="23" max="23" width="8.140625" style="13" bestFit="1" customWidth="1"/>
    <col min="24" max="24" width="8.42578125" style="13" customWidth="1"/>
    <col min="25" max="30" width="8.7109375" style="13" bestFit="1" customWidth="1"/>
    <col min="31" max="31" width="19.42578125" style="9" customWidth="1"/>
    <col min="32" max="32" width="13.28515625" style="13" customWidth="1"/>
    <col min="33" max="37" width="8.7109375" style="13" bestFit="1" customWidth="1"/>
    <col min="38" max="38" width="7.85546875" style="13" bestFit="1" customWidth="1"/>
    <col min="39" max="39" width="8.7109375" style="13" bestFit="1" customWidth="1"/>
    <col min="40" max="41" width="7.85546875" style="13" bestFit="1" customWidth="1"/>
    <col min="42" max="42" width="8.7109375" style="13" bestFit="1" customWidth="1"/>
    <col min="43" max="43" width="7.85546875" style="9" bestFit="1" customWidth="1"/>
    <col min="44" max="44" width="19.42578125" style="9" customWidth="1"/>
    <col min="45" max="45" width="10.42578125" style="9" bestFit="1" customWidth="1"/>
    <col min="46" max="46" width="7.85546875" style="9" bestFit="1" customWidth="1"/>
    <col min="47" max="47" width="11.7109375" style="9" customWidth="1"/>
    <col min="48" max="48" width="8.140625" style="9" bestFit="1" customWidth="1"/>
    <col min="49" max="49" width="19.42578125" style="9" customWidth="1"/>
    <col min="50" max="50" width="11.85546875" style="9" bestFit="1" customWidth="1"/>
    <col min="51" max="51" width="8.28515625" style="13" customWidth="1"/>
    <col min="52" max="52" width="7.85546875" style="13" bestFit="1" customWidth="1"/>
    <col min="53" max="54" width="8.140625" style="13" bestFit="1" customWidth="1"/>
    <col min="55" max="56" width="7.85546875" style="13" bestFit="1" customWidth="1"/>
    <col min="57" max="57" width="21.42578125" style="9" bestFit="1" customWidth="1"/>
    <col min="58" max="58" width="12.42578125" style="9" customWidth="1"/>
    <col min="59" max="59" width="7.85546875" style="13" bestFit="1" customWidth="1"/>
    <col min="60" max="61" width="8.7109375" style="13" bestFit="1" customWidth="1"/>
    <col min="62" max="62" width="8.140625" style="13" bestFit="1" customWidth="1"/>
    <col min="63" max="64" width="8.7109375" style="13" bestFit="1" customWidth="1"/>
    <col min="65" max="76" width="8.7109375" style="9" bestFit="1" customWidth="1"/>
    <col min="77" max="77" width="7.85546875" style="9" bestFit="1" customWidth="1"/>
    <col min="78" max="79" width="8.7109375" style="9" bestFit="1" customWidth="1"/>
    <col min="80" max="80" width="8" style="9" bestFit="1" customWidth="1"/>
    <col min="81" max="81" width="8.7109375" style="9" bestFit="1" customWidth="1"/>
    <col min="82" max="82" width="8.140625" style="9" bestFit="1" customWidth="1"/>
    <col min="83" max="84" width="8.7109375" style="9" bestFit="1" customWidth="1"/>
    <col min="85" max="85" width="21.42578125" style="9" bestFit="1" customWidth="1"/>
    <col min="86" max="86" width="12.7109375" style="9" bestFit="1" customWidth="1"/>
    <col min="87" max="87" width="8.7109375" style="9" bestFit="1" customWidth="1"/>
    <col min="88" max="88" width="14.42578125" style="9" customWidth="1"/>
    <col min="89" max="98" width="9.140625" style="9"/>
    <col min="99" max="118" width="9.140625" style="1"/>
  </cols>
  <sheetData>
    <row r="1" spans="1:98" s="1" customFormat="1" ht="16.5" customHeight="1">
      <c r="A1" s="72" t="s">
        <v>25</v>
      </c>
      <c r="B1" s="72"/>
      <c r="C1" s="72"/>
      <c r="D1" s="72"/>
      <c r="E1" s="72"/>
      <c r="F1" s="72"/>
      <c r="G1" s="72"/>
      <c r="H1" s="13"/>
      <c r="I1" s="13"/>
      <c r="J1" s="13"/>
      <c r="K1" s="13"/>
      <c r="L1" s="32" t="s">
        <v>128</v>
      </c>
      <c r="M1" s="13"/>
      <c r="N1" s="13"/>
      <c r="O1" s="13"/>
      <c r="P1" s="13"/>
      <c r="Q1" s="13"/>
      <c r="R1" s="13"/>
      <c r="S1" s="13"/>
      <c r="T1" s="13"/>
      <c r="U1" s="3"/>
      <c r="V1" s="3"/>
      <c r="W1" s="3"/>
      <c r="X1" s="3"/>
      <c r="Y1" s="3"/>
      <c r="Z1" s="3"/>
      <c r="AA1" s="3"/>
      <c r="AB1" s="3"/>
      <c r="AC1" s="3"/>
      <c r="AD1" s="13"/>
      <c r="AE1" s="1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9"/>
      <c r="AR1" s="32"/>
      <c r="AS1" s="9"/>
      <c r="AT1" s="9"/>
      <c r="AU1" s="9"/>
      <c r="AV1" s="9"/>
      <c r="AW1" s="32"/>
      <c r="AX1" s="13"/>
      <c r="AY1" s="3"/>
      <c r="AZ1" s="3"/>
      <c r="BA1" s="3"/>
      <c r="BB1" s="3"/>
      <c r="BC1" s="3"/>
      <c r="BD1" s="3"/>
      <c r="BE1" s="3"/>
      <c r="BF1" s="9"/>
      <c r="BG1" s="3"/>
      <c r="BH1" s="3"/>
      <c r="BI1" s="3"/>
      <c r="BJ1" s="3"/>
      <c r="BK1" s="3"/>
      <c r="BL1" s="3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3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</row>
    <row r="2" spans="1:98" s="1" customFormat="1" ht="16.5" customHeight="1">
      <c r="A2" s="72" t="s">
        <v>24</v>
      </c>
      <c r="B2" s="72"/>
      <c r="C2" s="72"/>
      <c r="D2" s="72"/>
      <c r="E2" s="72"/>
      <c r="F2" s="72"/>
      <c r="G2" s="72"/>
      <c r="H2" s="13"/>
      <c r="I2" s="53"/>
      <c r="J2" s="13"/>
      <c r="K2" s="32"/>
      <c r="L2" s="32" t="s">
        <v>129</v>
      </c>
      <c r="M2" s="13"/>
      <c r="N2" s="13"/>
      <c r="O2" s="13"/>
      <c r="P2" s="13"/>
      <c r="Q2" s="13"/>
      <c r="R2" s="13"/>
      <c r="S2" s="13"/>
      <c r="T2" s="13"/>
      <c r="U2" s="4"/>
      <c r="V2" s="4"/>
      <c r="W2" s="4"/>
      <c r="X2" s="4"/>
      <c r="Y2" s="4"/>
      <c r="Z2" s="4"/>
      <c r="AA2" s="4"/>
      <c r="AB2" s="4"/>
      <c r="AC2" s="4"/>
      <c r="AD2" s="13"/>
      <c r="AE2" s="1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9"/>
      <c r="AR2" s="32"/>
      <c r="AS2" s="9"/>
      <c r="AT2" s="9"/>
      <c r="AU2" s="9"/>
      <c r="AV2" s="9"/>
      <c r="AW2" s="32"/>
      <c r="AX2" s="13"/>
      <c r="AY2" s="4"/>
      <c r="AZ2" s="4"/>
      <c r="BA2" s="4"/>
      <c r="BB2" s="4"/>
      <c r="BC2" s="4"/>
      <c r="BD2" s="4"/>
      <c r="BE2" s="4"/>
      <c r="BF2" s="9"/>
      <c r="BG2" s="4"/>
      <c r="BH2" s="4"/>
      <c r="BI2" s="4"/>
      <c r="BJ2" s="4"/>
      <c r="BK2" s="4"/>
      <c r="BL2" s="4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4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</row>
    <row r="3" spans="1:98" s="1" customFormat="1" ht="16.5" customHeight="1">
      <c r="A3" s="72" t="s">
        <v>23</v>
      </c>
      <c r="B3" s="72"/>
      <c r="C3" s="72"/>
      <c r="D3" s="72"/>
      <c r="E3" s="72"/>
      <c r="F3" s="72"/>
      <c r="G3" s="72"/>
      <c r="H3" s="13"/>
      <c r="I3" s="13"/>
      <c r="J3" s="13"/>
      <c r="K3" s="13"/>
      <c r="L3" s="32" t="s">
        <v>130</v>
      </c>
      <c r="M3" s="13"/>
      <c r="N3" s="13"/>
      <c r="O3" s="13"/>
      <c r="P3" s="13"/>
      <c r="Q3" s="13"/>
      <c r="R3" s="13"/>
      <c r="S3" s="13"/>
      <c r="T3" s="13"/>
      <c r="U3" s="4"/>
      <c r="V3" s="4"/>
      <c r="W3" s="4"/>
      <c r="X3" s="4"/>
      <c r="Y3" s="4"/>
      <c r="Z3" s="4"/>
      <c r="AA3" s="4"/>
      <c r="AB3" s="4"/>
      <c r="AC3" s="4"/>
      <c r="AD3" s="13"/>
      <c r="AE3" s="1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9"/>
      <c r="AR3" s="32"/>
      <c r="AS3" s="9"/>
      <c r="AT3" s="9"/>
      <c r="AU3" s="9"/>
      <c r="AV3" s="9"/>
      <c r="AW3" s="32"/>
      <c r="AX3" s="13"/>
      <c r="AY3" s="4"/>
      <c r="AZ3" s="4"/>
      <c r="BA3" s="4"/>
      <c r="BB3" s="4"/>
      <c r="BC3" s="4"/>
      <c r="BD3" s="4"/>
      <c r="BE3" s="4"/>
      <c r="BF3" s="9"/>
      <c r="BG3" s="4"/>
      <c r="BH3" s="4"/>
      <c r="BI3" s="4"/>
      <c r="BJ3" s="4"/>
      <c r="BK3" s="4"/>
      <c r="BL3" s="4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4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</row>
    <row r="4" spans="1:98" s="1" customFormat="1" ht="16.5" customHeight="1">
      <c r="A4" s="72" t="s">
        <v>22</v>
      </c>
      <c r="B4" s="72"/>
      <c r="C4" s="72"/>
      <c r="D4" s="72"/>
      <c r="E4" s="72"/>
      <c r="F4" s="72"/>
      <c r="G4" s="7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9"/>
      <c r="AR4" s="32"/>
      <c r="AS4" s="9"/>
      <c r="AT4" s="9"/>
      <c r="AU4" s="9"/>
      <c r="AV4" s="9"/>
      <c r="AW4" s="32"/>
      <c r="AX4" s="13"/>
      <c r="AY4" s="13"/>
      <c r="AZ4" s="13"/>
      <c r="BA4" s="13"/>
      <c r="BB4" s="13"/>
      <c r="BC4" s="13"/>
      <c r="BD4" s="13"/>
      <c r="BE4" s="32"/>
      <c r="BF4" s="9"/>
      <c r="BG4" s="13"/>
      <c r="BH4" s="13"/>
      <c r="BI4" s="13"/>
      <c r="BJ4" s="13"/>
      <c r="BK4" s="13"/>
      <c r="BL4" s="13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32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</row>
    <row r="5" spans="1:98" s="1" customFormat="1">
      <c r="A5" s="8" t="s">
        <v>126</v>
      </c>
      <c r="B5" s="8" t="s">
        <v>127</v>
      </c>
      <c r="C5" s="9"/>
      <c r="D5" s="9"/>
      <c r="E5" s="9"/>
      <c r="F5" s="9"/>
      <c r="G5" s="9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9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9"/>
      <c r="AR5" s="9"/>
      <c r="AS5" s="9"/>
      <c r="AT5" s="9"/>
      <c r="AU5" s="9"/>
      <c r="AV5" s="9"/>
      <c r="AW5" s="9"/>
      <c r="AX5" s="13"/>
      <c r="AY5" s="13"/>
      <c r="AZ5" s="13"/>
      <c r="BA5" s="13"/>
      <c r="BB5" s="13"/>
      <c r="BC5" s="13"/>
      <c r="BD5" s="13"/>
      <c r="BE5" s="9"/>
      <c r="BF5" s="9"/>
      <c r="BG5" s="13"/>
      <c r="BH5" s="13"/>
      <c r="BI5" s="13"/>
      <c r="BJ5" s="13"/>
      <c r="BK5" s="13"/>
      <c r="BL5" s="13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</row>
    <row r="6" spans="1:98" s="1" customFormat="1" ht="18" customHeight="1">
      <c r="A6" s="73" t="s">
        <v>21</v>
      </c>
      <c r="B6" s="74"/>
      <c r="C6" s="74"/>
      <c r="D6" s="74"/>
      <c r="E6" s="74"/>
      <c r="F6" s="75"/>
      <c r="G6" s="12" t="s">
        <v>20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2"/>
      <c r="Y6" s="5"/>
      <c r="Z6" s="5"/>
      <c r="AA6" s="5"/>
      <c r="AB6" s="5"/>
      <c r="AC6" s="5"/>
      <c r="AD6" s="5"/>
      <c r="AE6" s="41" t="s">
        <v>20</v>
      </c>
      <c r="AF6" s="42"/>
      <c r="AG6" s="42"/>
      <c r="AH6" s="42"/>
      <c r="AI6" s="43"/>
      <c r="AJ6" s="5"/>
      <c r="AK6" s="5"/>
      <c r="AL6" s="5"/>
      <c r="AM6" s="5"/>
      <c r="AN6" s="5"/>
      <c r="AO6" s="5"/>
      <c r="AP6" s="5"/>
      <c r="AQ6" s="44"/>
      <c r="AR6" s="12"/>
      <c r="AS6" s="45"/>
      <c r="AT6" s="45"/>
      <c r="AU6" s="45"/>
      <c r="AV6" s="45"/>
      <c r="AW6" s="41" t="s">
        <v>20</v>
      </c>
      <c r="AX6" s="5"/>
      <c r="AY6" s="5"/>
      <c r="AZ6" s="5"/>
      <c r="BA6" s="5"/>
      <c r="BB6" s="5"/>
      <c r="BC6" s="5"/>
      <c r="BD6" s="46"/>
      <c r="BE6" s="12"/>
      <c r="BF6" s="45"/>
      <c r="BG6" s="5"/>
      <c r="BH6" s="5"/>
      <c r="BI6" s="5"/>
      <c r="BJ6" s="5"/>
      <c r="BK6" s="5"/>
      <c r="BL6" s="5"/>
      <c r="BM6" s="45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1" t="s">
        <v>20</v>
      </c>
      <c r="CD6" s="47"/>
      <c r="CE6" s="47"/>
      <c r="CF6" s="48"/>
      <c r="CG6" s="12"/>
      <c r="CH6" s="47"/>
      <c r="CI6" s="48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</row>
    <row r="7" spans="1:98" s="52" customFormat="1" ht="60">
      <c r="A7" s="76"/>
      <c r="B7" s="77"/>
      <c r="C7" s="77"/>
      <c r="D7" s="77"/>
      <c r="E7" s="77"/>
      <c r="F7" s="78"/>
      <c r="G7" s="18" t="s">
        <v>19</v>
      </c>
      <c r="H7" s="49" t="s">
        <v>47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77</v>
      </c>
      <c r="AA7" s="6" t="s">
        <v>78</v>
      </c>
      <c r="AB7" s="6" t="s">
        <v>80</v>
      </c>
      <c r="AC7" s="6" t="s">
        <v>81</v>
      </c>
      <c r="AD7" s="6" t="s">
        <v>82</v>
      </c>
      <c r="AE7" s="40" t="s">
        <v>19</v>
      </c>
      <c r="AF7" s="50" t="s">
        <v>48</v>
      </c>
      <c r="AG7" s="6" t="s">
        <v>83</v>
      </c>
      <c r="AH7" s="6" t="s">
        <v>84</v>
      </c>
      <c r="AI7" s="6" t="s">
        <v>87</v>
      </c>
      <c r="AJ7" s="6" t="s">
        <v>88</v>
      </c>
      <c r="AK7" s="6" t="s">
        <v>89</v>
      </c>
      <c r="AL7" s="6" t="s">
        <v>90</v>
      </c>
      <c r="AM7" s="6" t="s">
        <v>91</v>
      </c>
      <c r="AN7" s="6" t="s">
        <v>92</v>
      </c>
      <c r="AO7" s="6" t="s">
        <v>93</v>
      </c>
      <c r="AP7" s="6" t="s">
        <v>96</v>
      </c>
      <c r="AQ7" s="6" t="s">
        <v>99</v>
      </c>
      <c r="AR7" s="40" t="s">
        <v>19</v>
      </c>
      <c r="AS7" s="50" t="s">
        <v>125</v>
      </c>
      <c r="AT7" s="6" t="s">
        <v>120</v>
      </c>
      <c r="AU7" s="50" t="s">
        <v>123</v>
      </c>
      <c r="AV7" s="6" t="s">
        <v>124</v>
      </c>
      <c r="AW7" s="40" t="s">
        <v>19</v>
      </c>
      <c r="AX7" s="50" t="s">
        <v>51</v>
      </c>
      <c r="AY7" s="6" t="s">
        <v>72</v>
      </c>
      <c r="AZ7" s="6" t="s">
        <v>73</v>
      </c>
      <c r="BA7" s="6" t="s">
        <v>74</v>
      </c>
      <c r="BB7" s="6" t="s">
        <v>75</v>
      </c>
      <c r="BC7" s="6" t="s">
        <v>76</v>
      </c>
      <c r="BD7" s="6" t="s">
        <v>79</v>
      </c>
      <c r="BE7" s="40" t="s">
        <v>19</v>
      </c>
      <c r="BF7" s="50" t="s">
        <v>31</v>
      </c>
      <c r="BG7" s="6" t="s">
        <v>85</v>
      </c>
      <c r="BH7" s="6" t="s">
        <v>86</v>
      </c>
      <c r="BI7" s="6" t="s">
        <v>94</v>
      </c>
      <c r="BJ7" s="6" t="s">
        <v>95</v>
      </c>
      <c r="BK7" s="6" t="s">
        <v>97</v>
      </c>
      <c r="BL7" s="6" t="s">
        <v>98</v>
      </c>
      <c r="BM7" s="6" t="s">
        <v>100</v>
      </c>
      <c r="BN7" s="6" t="s">
        <v>101</v>
      </c>
      <c r="BO7" s="6" t="s">
        <v>102</v>
      </c>
      <c r="BP7" s="6" t="s">
        <v>103</v>
      </c>
      <c r="BQ7" s="6" t="s">
        <v>104</v>
      </c>
      <c r="BR7" s="6" t="s">
        <v>105</v>
      </c>
      <c r="BS7" s="6" t="s">
        <v>106</v>
      </c>
      <c r="BT7" s="6" t="s">
        <v>107</v>
      </c>
      <c r="BU7" s="6" t="s">
        <v>108</v>
      </c>
      <c r="BV7" s="6" t="s">
        <v>109</v>
      </c>
      <c r="BW7" s="6" t="s">
        <v>110</v>
      </c>
      <c r="BX7" s="6" t="s">
        <v>111</v>
      </c>
      <c r="BY7" s="6" t="s">
        <v>112</v>
      </c>
      <c r="BZ7" s="6" t="s">
        <v>113</v>
      </c>
      <c r="CA7" s="6" t="s">
        <v>114</v>
      </c>
      <c r="CB7" s="6" t="s">
        <v>115</v>
      </c>
      <c r="CC7" s="6" t="s">
        <v>116</v>
      </c>
      <c r="CD7" s="6" t="s">
        <v>117</v>
      </c>
      <c r="CE7" s="6" t="s">
        <v>118</v>
      </c>
      <c r="CF7" s="6" t="s">
        <v>119</v>
      </c>
      <c r="CG7" s="40" t="s">
        <v>19</v>
      </c>
      <c r="CH7" s="50" t="s">
        <v>121</v>
      </c>
      <c r="CI7" s="6" t="s">
        <v>122</v>
      </c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</row>
    <row r="8" spans="1:98" s="52" customFormat="1">
      <c r="A8" s="37"/>
      <c r="B8" s="38"/>
      <c r="C8" s="38"/>
      <c r="D8" s="38"/>
      <c r="E8" s="38"/>
      <c r="F8" s="39"/>
      <c r="G8" s="18"/>
      <c r="H8" s="49"/>
      <c r="I8" s="54">
        <v>1</v>
      </c>
      <c r="J8" s="54">
        <v>2</v>
      </c>
      <c r="K8" s="54">
        <v>3</v>
      </c>
      <c r="L8" s="54">
        <v>4</v>
      </c>
      <c r="M8" s="54">
        <v>5</v>
      </c>
      <c r="N8" s="54">
        <v>6</v>
      </c>
      <c r="O8" s="54">
        <v>7</v>
      </c>
      <c r="P8" s="54">
        <v>8</v>
      </c>
      <c r="Q8" s="54">
        <v>9</v>
      </c>
      <c r="R8" s="54">
        <v>10</v>
      </c>
      <c r="S8" s="54">
        <v>11</v>
      </c>
      <c r="T8" s="54">
        <v>12</v>
      </c>
      <c r="U8" s="54">
        <v>13</v>
      </c>
      <c r="V8" s="54">
        <v>14</v>
      </c>
      <c r="W8" s="54">
        <v>15</v>
      </c>
      <c r="X8" s="54">
        <v>16</v>
      </c>
      <c r="Y8" s="54">
        <v>17</v>
      </c>
      <c r="Z8" s="54">
        <v>18</v>
      </c>
      <c r="AA8" s="54">
        <v>19</v>
      </c>
      <c r="AB8" s="54">
        <v>20</v>
      </c>
      <c r="AC8" s="54">
        <v>21</v>
      </c>
      <c r="AD8" s="54">
        <v>22</v>
      </c>
      <c r="AE8" s="40"/>
      <c r="AF8" s="50"/>
      <c r="AG8" s="54">
        <v>23</v>
      </c>
      <c r="AH8" s="54">
        <v>24</v>
      </c>
      <c r="AI8" s="54">
        <v>25</v>
      </c>
      <c r="AJ8" s="54">
        <v>26</v>
      </c>
      <c r="AK8" s="54">
        <v>27</v>
      </c>
      <c r="AL8" s="54">
        <v>28</v>
      </c>
      <c r="AM8" s="54">
        <v>29</v>
      </c>
      <c r="AN8" s="54">
        <v>30</v>
      </c>
      <c r="AO8" s="54">
        <v>31</v>
      </c>
      <c r="AP8" s="54">
        <v>32</v>
      </c>
      <c r="AQ8" s="54">
        <v>33</v>
      </c>
      <c r="AR8" s="40"/>
      <c r="AS8" s="50"/>
      <c r="AT8" s="54">
        <v>34</v>
      </c>
      <c r="AU8" s="50"/>
      <c r="AV8" s="54">
        <v>35</v>
      </c>
      <c r="AW8" s="40"/>
      <c r="AX8" s="50"/>
      <c r="AY8" s="54">
        <v>36</v>
      </c>
      <c r="AZ8" s="54">
        <v>37</v>
      </c>
      <c r="BA8" s="54">
        <v>38</v>
      </c>
      <c r="BB8" s="54">
        <v>39</v>
      </c>
      <c r="BC8" s="54">
        <v>40</v>
      </c>
      <c r="BD8" s="54">
        <v>41</v>
      </c>
      <c r="BE8" s="40"/>
      <c r="BF8" s="50"/>
      <c r="BG8" s="54">
        <v>42</v>
      </c>
      <c r="BH8" s="54">
        <v>43</v>
      </c>
      <c r="BI8" s="54">
        <v>44</v>
      </c>
      <c r="BJ8" s="54">
        <v>45</v>
      </c>
      <c r="BK8" s="54">
        <v>46</v>
      </c>
      <c r="BL8" s="54">
        <v>47</v>
      </c>
      <c r="BM8" s="54">
        <v>48</v>
      </c>
      <c r="BN8" s="54">
        <v>49</v>
      </c>
      <c r="BO8" s="54">
        <v>50</v>
      </c>
      <c r="BP8" s="54">
        <v>51</v>
      </c>
      <c r="BQ8" s="54">
        <v>52</v>
      </c>
      <c r="BR8" s="54">
        <v>53</v>
      </c>
      <c r="BS8" s="54">
        <v>54</v>
      </c>
      <c r="BT8" s="54">
        <v>55</v>
      </c>
      <c r="BU8" s="54">
        <v>56</v>
      </c>
      <c r="BV8" s="54">
        <v>57</v>
      </c>
      <c r="BW8" s="54">
        <v>58</v>
      </c>
      <c r="BX8" s="54">
        <v>59</v>
      </c>
      <c r="BY8" s="54">
        <v>60</v>
      </c>
      <c r="BZ8" s="54">
        <v>61</v>
      </c>
      <c r="CA8" s="54">
        <v>62</v>
      </c>
      <c r="CB8" s="54">
        <v>63</v>
      </c>
      <c r="CC8" s="54">
        <v>64</v>
      </c>
      <c r="CD8" s="54">
        <v>65</v>
      </c>
      <c r="CE8" s="54">
        <v>66</v>
      </c>
      <c r="CF8" s="54">
        <v>67</v>
      </c>
      <c r="CG8" s="40"/>
      <c r="CH8" s="50"/>
      <c r="CI8" s="54">
        <v>68</v>
      </c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</row>
    <row r="9" spans="1:98" s="1" customFormat="1">
      <c r="A9" s="61" t="s">
        <v>18</v>
      </c>
      <c r="B9" s="62"/>
      <c r="C9" s="62"/>
      <c r="D9" s="62"/>
      <c r="E9" s="62"/>
      <c r="F9" s="63"/>
      <c r="G9" s="19"/>
      <c r="H9" s="14">
        <f t="shared" ref="H9:AC9" si="0">SUM(H10:H13)</f>
        <v>0</v>
      </c>
      <c r="I9" s="14">
        <f t="shared" ref="I9:J9" si="1">SUM(I10:I13)</f>
        <v>0</v>
      </c>
      <c r="J9" s="14">
        <f t="shared" si="1"/>
        <v>0</v>
      </c>
      <c r="K9" s="14">
        <f t="shared" ref="K9:AB9" si="2">SUM(K10:K13)</f>
        <v>0</v>
      </c>
      <c r="L9" s="14">
        <f t="shared" si="2"/>
        <v>0</v>
      </c>
      <c r="M9" s="14">
        <f t="shared" si="2"/>
        <v>0</v>
      </c>
      <c r="N9" s="14">
        <f t="shared" si="2"/>
        <v>0</v>
      </c>
      <c r="O9" s="14">
        <f t="shared" si="2"/>
        <v>0</v>
      </c>
      <c r="P9" s="14">
        <f t="shared" si="2"/>
        <v>0</v>
      </c>
      <c r="Q9" s="14">
        <f t="shared" si="2"/>
        <v>0</v>
      </c>
      <c r="R9" s="14">
        <f t="shared" si="2"/>
        <v>0</v>
      </c>
      <c r="S9" s="14">
        <f t="shared" si="2"/>
        <v>0</v>
      </c>
      <c r="T9" s="14">
        <f t="shared" si="2"/>
        <v>0</v>
      </c>
      <c r="U9" s="14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4">
        <f t="shared" si="2"/>
        <v>0</v>
      </c>
      <c r="AB9" s="14">
        <f t="shared" si="2"/>
        <v>0</v>
      </c>
      <c r="AC9" s="14">
        <f t="shared" si="0"/>
        <v>0</v>
      </c>
      <c r="AD9" s="14">
        <f t="shared" ref="AD9" si="3">SUM(AD10:AD13)</f>
        <v>0</v>
      </c>
      <c r="AE9" s="19"/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9"/>
      <c r="AS9" s="23">
        <v>0</v>
      </c>
      <c r="AT9" s="23">
        <v>0</v>
      </c>
      <c r="AU9" s="33">
        <v>0</v>
      </c>
      <c r="AV9" s="33">
        <v>0</v>
      </c>
      <c r="AW9" s="19"/>
      <c r="AX9" s="14">
        <v>0</v>
      </c>
      <c r="AY9" s="14">
        <f t="shared" ref="AY9:BD9" si="4">SUM(AY10:AY13)</f>
        <v>0</v>
      </c>
      <c r="AZ9" s="14">
        <f t="shared" si="4"/>
        <v>0</v>
      </c>
      <c r="BA9" s="14">
        <f t="shared" si="4"/>
        <v>0</v>
      </c>
      <c r="BB9" s="14">
        <f t="shared" si="4"/>
        <v>0</v>
      </c>
      <c r="BC9" s="14">
        <f t="shared" si="4"/>
        <v>0</v>
      </c>
      <c r="BD9" s="14">
        <f t="shared" si="4"/>
        <v>0</v>
      </c>
      <c r="BE9" s="19"/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4">
        <v>0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9"/>
      <c r="CH9" s="28">
        <v>0</v>
      </c>
      <c r="CI9" s="28">
        <v>0</v>
      </c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</row>
    <row r="10" spans="1:98" s="1" customFormat="1">
      <c r="A10" s="65" t="s">
        <v>26</v>
      </c>
      <c r="B10" s="65"/>
      <c r="C10" s="65"/>
      <c r="D10" s="65"/>
      <c r="E10" s="65"/>
      <c r="F10" s="65"/>
      <c r="G10" s="15" t="s">
        <v>11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 t="s">
        <v>11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34" t="s">
        <v>11</v>
      </c>
      <c r="AS10" s="24">
        <v>0</v>
      </c>
      <c r="AT10" s="24">
        <v>0</v>
      </c>
      <c r="AU10" s="34">
        <v>0</v>
      </c>
      <c r="AV10" s="34">
        <v>0</v>
      </c>
      <c r="AW10" s="34" t="s">
        <v>11</v>
      </c>
      <c r="AX10" s="15">
        <v>0</v>
      </c>
      <c r="AY10" s="15">
        <v>0</v>
      </c>
      <c r="AZ10" s="15">
        <v>0</v>
      </c>
      <c r="BA10" s="15">
        <v>0</v>
      </c>
      <c r="BB10" s="15">
        <v>0</v>
      </c>
      <c r="BC10" s="15">
        <v>0</v>
      </c>
      <c r="BD10" s="15">
        <v>0</v>
      </c>
      <c r="BE10" s="34" t="s">
        <v>11</v>
      </c>
      <c r="BF10" s="15">
        <v>0</v>
      </c>
      <c r="BG10" s="15">
        <v>0</v>
      </c>
      <c r="BH10" s="15">
        <v>0</v>
      </c>
      <c r="BI10" s="15">
        <v>0</v>
      </c>
      <c r="BJ10" s="15">
        <v>0</v>
      </c>
      <c r="BK10" s="15">
        <v>0</v>
      </c>
      <c r="BL10" s="15">
        <v>0</v>
      </c>
      <c r="BM10" s="15">
        <v>0</v>
      </c>
      <c r="BN10" s="15">
        <v>0</v>
      </c>
      <c r="BO10" s="15">
        <v>0</v>
      </c>
      <c r="BP10" s="15">
        <v>0</v>
      </c>
      <c r="BQ10" s="15">
        <v>0</v>
      </c>
      <c r="BR10" s="15">
        <v>0</v>
      </c>
      <c r="BS10" s="15">
        <v>0</v>
      </c>
      <c r="BT10" s="15">
        <v>0</v>
      </c>
      <c r="BU10" s="15">
        <v>0</v>
      </c>
      <c r="BV10" s="15">
        <v>0</v>
      </c>
      <c r="BW10" s="15">
        <v>0</v>
      </c>
      <c r="BX10" s="15">
        <v>0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34" t="s">
        <v>11</v>
      </c>
      <c r="CH10" s="29">
        <v>0</v>
      </c>
      <c r="CI10" s="29">
        <v>0</v>
      </c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</row>
    <row r="11" spans="1:98" s="1" customFormat="1">
      <c r="A11" s="65" t="s">
        <v>27</v>
      </c>
      <c r="B11" s="65"/>
      <c r="C11" s="65"/>
      <c r="D11" s="65"/>
      <c r="E11" s="65"/>
      <c r="F11" s="65"/>
      <c r="G11" s="15" t="s">
        <v>11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 t="s">
        <v>11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34" t="s">
        <v>11</v>
      </c>
      <c r="AS11" s="24">
        <v>0</v>
      </c>
      <c r="AT11" s="24">
        <v>0</v>
      </c>
      <c r="AU11" s="34">
        <v>0</v>
      </c>
      <c r="AV11" s="34">
        <v>0</v>
      </c>
      <c r="AW11" s="34" t="s">
        <v>11</v>
      </c>
      <c r="AX11" s="15">
        <v>0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34" t="s">
        <v>11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0</v>
      </c>
      <c r="BP11" s="15">
        <v>0</v>
      </c>
      <c r="BQ11" s="15">
        <v>0</v>
      </c>
      <c r="BR11" s="15">
        <v>0</v>
      </c>
      <c r="BS11" s="15">
        <v>0</v>
      </c>
      <c r="BT11" s="15">
        <v>0</v>
      </c>
      <c r="BU11" s="1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34" t="s">
        <v>11</v>
      </c>
      <c r="CH11" s="29">
        <v>0</v>
      </c>
      <c r="CI11" s="29">
        <v>0</v>
      </c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</row>
    <row r="12" spans="1:98" s="1" customFormat="1">
      <c r="A12" s="65" t="s">
        <v>17</v>
      </c>
      <c r="B12" s="65"/>
      <c r="C12" s="65"/>
      <c r="D12" s="65"/>
      <c r="E12" s="65"/>
      <c r="F12" s="65"/>
      <c r="G12" s="15" t="s">
        <v>11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 t="s">
        <v>11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34" t="s">
        <v>11</v>
      </c>
      <c r="AS12" s="24">
        <v>0</v>
      </c>
      <c r="AT12" s="24">
        <v>0</v>
      </c>
      <c r="AU12" s="34">
        <v>0</v>
      </c>
      <c r="AV12" s="34">
        <v>0</v>
      </c>
      <c r="AW12" s="34" t="s">
        <v>11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34" t="s">
        <v>11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34" t="s">
        <v>11</v>
      </c>
      <c r="CH12" s="29">
        <v>0</v>
      </c>
      <c r="CI12" s="29">
        <v>0</v>
      </c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</row>
    <row r="13" spans="1:98" s="1" customFormat="1">
      <c r="A13" s="65" t="s">
        <v>16</v>
      </c>
      <c r="B13" s="65"/>
      <c r="C13" s="65"/>
      <c r="D13" s="65"/>
      <c r="E13" s="65"/>
      <c r="F13" s="65"/>
      <c r="G13" s="15" t="s">
        <v>15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 t="s">
        <v>15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34" t="s">
        <v>15</v>
      </c>
      <c r="AS13" s="24">
        <v>0</v>
      </c>
      <c r="AT13" s="24">
        <v>0</v>
      </c>
      <c r="AU13" s="34">
        <v>0</v>
      </c>
      <c r="AV13" s="34">
        <v>0</v>
      </c>
      <c r="AW13" s="34" t="s">
        <v>15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34" t="s">
        <v>15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34" t="s">
        <v>15</v>
      </c>
      <c r="CH13" s="29">
        <v>0</v>
      </c>
      <c r="CI13" s="29">
        <v>0</v>
      </c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</row>
    <row r="14" spans="1:98" s="1" customFormat="1" ht="23.85" customHeight="1">
      <c r="A14" s="69" t="s">
        <v>14</v>
      </c>
      <c r="B14" s="70"/>
      <c r="C14" s="70"/>
      <c r="D14" s="70"/>
      <c r="E14" s="70"/>
      <c r="F14" s="71"/>
      <c r="G14" s="19"/>
      <c r="H14" s="14">
        <f t="shared" ref="H14" si="5">SUM(H15:H21)</f>
        <v>4.6500000000000004</v>
      </c>
      <c r="I14" s="14">
        <f t="shared" ref="I14:AD14" si="6">SUM(I15:I21)</f>
        <v>34194.239999999998</v>
      </c>
      <c r="J14" s="14">
        <f t="shared" si="6"/>
        <v>33379.560000000005</v>
      </c>
      <c r="K14" s="14">
        <f t="shared" si="6"/>
        <v>30996.9</v>
      </c>
      <c r="L14" s="14">
        <f t="shared" si="6"/>
        <v>40985.100000000006</v>
      </c>
      <c r="M14" s="14">
        <f t="shared" si="6"/>
        <v>32196.600000000002</v>
      </c>
      <c r="N14" s="14">
        <f t="shared" si="6"/>
        <v>31610.700000000004</v>
      </c>
      <c r="O14" s="14">
        <f t="shared" si="6"/>
        <v>41107.86</v>
      </c>
      <c r="P14" s="14">
        <f t="shared" si="6"/>
        <v>37419.480000000003</v>
      </c>
      <c r="Q14" s="14">
        <f t="shared" si="6"/>
        <v>11360.880000000001</v>
      </c>
      <c r="R14" s="14">
        <f t="shared" si="6"/>
        <v>33279.119999999995</v>
      </c>
      <c r="S14" s="14">
        <f t="shared" si="6"/>
        <v>3560.04</v>
      </c>
      <c r="T14" s="14">
        <f t="shared" si="6"/>
        <v>26544.059999999998</v>
      </c>
      <c r="U14" s="14">
        <f t="shared" si="6"/>
        <v>21745.26</v>
      </c>
      <c r="V14" s="14">
        <f t="shared" si="6"/>
        <v>20333.519999999997</v>
      </c>
      <c r="W14" s="14">
        <f t="shared" si="6"/>
        <v>23614.559999999998</v>
      </c>
      <c r="X14" s="14">
        <f t="shared" si="6"/>
        <v>28926.720000000001</v>
      </c>
      <c r="Y14" s="14">
        <f t="shared" si="6"/>
        <v>33814.800000000003</v>
      </c>
      <c r="Z14" s="14">
        <f t="shared" si="6"/>
        <v>31845.060000000005</v>
      </c>
      <c r="AA14" s="14">
        <f t="shared" si="6"/>
        <v>31900.860000000004</v>
      </c>
      <c r="AB14" s="14">
        <f t="shared" si="6"/>
        <v>32609.519999999997</v>
      </c>
      <c r="AC14" s="14">
        <f t="shared" si="6"/>
        <v>33401.880000000005</v>
      </c>
      <c r="AD14" s="14">
        <f t="shared" si="6"/>
        <v>34010.100000000006</v>
      </c>
      <c r="AE14" s="19"/>
      <c r="AF14" s="14">
        <v>11.129999999999999</v>
      </c>
      <c r="AG14" s="14">
        <f t="shared" ref="AG14:AQ14" si="7">SUM(AG15:AG21)</f>
        <v>54171.936000000002</v>
      </c>
      <c r="AH14" s="14">
        <f t="shared" si="7"/>
        <v>54986.652000000002</v>
      </c>
      <c r="AI14" s="14">
        <f t="shared" si="7"/>
        <v>62960.183999999994</v>
      </c>
      <c r="AJ14" s="14">
        <f t="shared" si="7"/>
        <v>54011.663999999997</v>
      </c>
      <c r="AK14" s="14">
        <f t="shared" si="7"/>
        <v>95027.94</v>
      </c>
      <c r="AL14" s="14">
        <f t="shared" si="7"/>
        <v>44822.736000000004</v>
      </c>
      <c r="AM14" s="14">
        <f t="shared" si="7"/>
        <v>77371.308000000005</v>
      </c>
      <c r="AN14" s="14">
        <f t="shared" si="7"/>
        <v>17710.056</v>
      </c>
      <c r="AO14" s="14">
        <f t="shared" si="7"/>
        <v>25256.196000000004</v>
      </c>
      <c r="AP14" s="14">
        <f t="shared" si="7"/>
        <v>79414.775999999998</v>
      </c>
      <c r="AQ14" s="14">
        <f t="shared" si="7"/>
        <v>22771.98</v>
      </c>
      <c r="AR14" s="19"/>
      <c r="AS14" s="23">
        <v>10.45</v>
      </c>
      <c r="AT14" s="23">
        <f t="shared" ref="AT14" si="8">SUM(AT15:AT21)</f>
        <v>21380.7</v>
      </c>
      <c r="AU14" s="33">
        <v>5.0999999999999996</v>
      </c>
      <c r="AV14" s="33">
        <f t="shared" ref="AV14" si="9">SUM(AV15:AV21)</f>
        <v>10434.6</v>
      </c>
      <c r="AW14" s="19"/>
      <c r="AX14" s="14">
        <v>4.6500000000000004</v>
      </c>
      <c r="AY14" s="14">
        <f t="shared" ref="AY14:BD14" si="10">SUM(AY15:AY21)</f>
        <v>32163.119999999999</v>
      </c>
      <c r="AZ14" s="14">
        <f t="shared" si="10"/>
        <v>34032.42</v>
      </c>
      <c r="BA14" s="14">
        <f t="shared" si="10"/>
        <v>32659.739999999998</v>
      </c>
      <c r="BB14" s="14">
        <f t="shared" si="10"/>
        <v>32843.880000000005</v>
      </c>
      <c r="BC14" s="14">
        <f t="shared" si="10"/>
        <v>32096.160000000003</v>
      </c>
      <c r="BD14" s="14">
        <f t="shared" si="10"/>
        <v>31337.280000000002</v>
      </c>
      <c r="BE14" s="19"/>
      <c r="BF14" s="14">
        <v>11.129999999999999</v>
      </c>
      <c r="BG14" s="14">
        <f t="shared" ref="BG14:CF14" si="11">SUM(BG15:BG21)</f>
        <v>59086.944000000003</v>
      </c>
      <c r="BH14" s="14">
        <f t="shared" si="11"/>
        <v>75501.467999999993</v>
      </c>
      <c r="BI14" s="14">
        <f t="shared" si="11"/>
        <v>72469.656000000003</v>
      </c>
      <c r="BJ14" s="14">
        <f t="shared" si="11"/>
        <v>27326.376</v>
      </c>
      <c r="BK14" s="14">
        <f t="shared" si="11"/>
        <v>72456.3</v>
      </c>
      <c r="BL14" s="14">
        <f t="shared" si="11"/>
        <v>84837.312000000005</v>
      </c>
      <c r="BM14" s="14">
        <f t="shared" si="11"/>
        <v>156585.74400000001</v>
      </c>
      <c r="BN14" s="14">
        <f t="shared" si="11"/>
        <v>74606.616000000009</v>
      </c>
      <c r="BO14" s="14">
        <f t="shared" si="11"/>
        <v>71321.040000000008</v>
      </c>
      <c r="BP14" s="14">
        <f t="shared" si="11"/>
        <v>65778.3</v>
      </c>
      <c r="BQ14" s="14">
        <f t="shared" si="11"/>
        <v>78933.959999999992</v>
      </c>
      <c r="BR14" s="14">
        <f t="shared" si="11"/>
        <v>80777.087999999989</v>
      </c>
      <c r="BS14" s="14">
        <f t="shared" si="11"/>
        <v>80443.187999999995</v>
      </c>
      <c r="BT14" s="14">
        <f t="shared" si="11"/>
        <v>80042.508000000002</v>
      </c>
      <c r="BU14" s="14">
        <f t="shared" si="11"/>
        <v>71588.160000000003</v>
      </c>
      <c r="BV14" s="14">
        <f t="shared" si="11"/>
        <v>98700.84</v>
      </c>
      <c r="BW14" s="14">
        <f t="shared" si="11"/>
        <v>79054.164000000004</v>
      </c>
      <c r="BX14" s="14">
        <f t="shared" si="11"/>
        <v>72202.536000000007</v>
      </c>
      <c r="BY14" s="14">
        <f t="shared" si="11"/>
        <v>24588.396000000001</v>
      </c>
      <c r="BZ14" s="14">
        <f t="shared" si="11"/>
        <v>76636.728000000003</v>
      </c>
      <c r="CA14" s="14">
        <f t="shared" si="11"/>
        <v>73925.459999999992</v>
      </c>
      <c r="CB14" s="14">
        <f t="shared" si="11"/>
        <v>63641.34</v>
      </c>
      <c r="CC14" s="14">
        <f t="shared" si="11"/>
        <v>87762.275999999998</v>
      </c>
      <c r="CD14" s="14">
        <f t="shared" si="11"/>
        <v>63280.728000000003</v>
      </c>
      <c r="CE14" s="14">
        <f t="shared" si="11"/>
        <v>113298.948</v>
      </c>
      <c r="CF14" s="14">
        <f t="shared" si="11"/>
        <v>108410.652</v>
      </c>
      <c r="CG14" s="19"/>
      <c r="CH14" s="28">
        <v>10.45</v>
      </c>
      <c r="CI14" s="28">
        <f t="shared" ref="CI14" si="12">SUM(CI15:CI21)</f>
        <v>101787.18000000001</v>
      </c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</row>
    <row r="15" spans="1:98" s="1" customFormat="1">
      <c r="A15" s="65" t="s">
        <v>41</v>
      </c>
      <c r="B15" s="65"/>
      <c r="C15" s="65"/>
      <c r="D15" s="65"/>
      <c r="E15" s="65"/>
      <c r="F15" s="65"/>
      <c r="G15" s="15" t="s">
        <v>42</v>
      </c>
      <c r="H15" s="15">
        <v>1.08</v>
      </c>
      <c r="I15" s="15">
        <f>1.08*12*I35</f>
        <v>7941.8879999999999</v>
      </c>
      <c r="J15" s="15">
        <f t="shared" ref="J15:AD15" si="13">1.08*12*J35</f>
        <v>7752.6720000000014</v>
      </c>
      <c r="K15" s="15">
        <f t="shared" si="13"/>
        <v>7199.2800000000007</v>
      </c>
      <c r="L15" s="15">
        <f t="shared" si="13"/>
        <v>9519.1200000000008</v>
      </c>
      <c r="M15" s="15">
        <f t="shared" si="13"/>
        <v>7477.92</v>
      </c>
      <c r="N15" s="15">
        <f t="shared" si="13"/>
        <v>7341.84</v>
      </c>
      <c r="O15" s="15">
        <f t="shared" si="13"/>
        <v>9547.6320000000014</v>
      </c>
      <c r="P15" s="15">
        <f t="shared" si="13"/>
        <v>8690.9760000000006</v>
      </c>
      <c r="Q15" s="15">
        <f t="shared" si="13"/>
        <v>2638.6559999999999</v>
      </c>
      <c r="R15" s="15">
        <f t="shared" si="13"/>
        <v>7729.3440000000001</v>
      </c>
      <c r="S15" s="15">
        <f t="shared" si="13"/>
        <v>826.84800000000007</v>
      </c>
      <c r="T15" s="15">
        <f t="shared" si="13"/>
        <v>6165.0720000000001</v>
      </c>
      <c r="U15" s="15">
        <f t="shared" si="13"/>
        <v>5050.5120000000006</v>
      </c>
      <c r="V15" s="15">
        <f t="shared" si="13"/>
        <v>4722.6239999999998</v>
      </c>
      <c r="W15" s="15">
        <f t="shared" si="13"/>
        <v>5484.6720000000005</v>
      </c>
      <c r="X15" s="15">
        <f t="shared" si="13"/>
        <v>6718.4639999999999</v>
      </c>
      <c r="Y15" s="15">
        <f t="shared" si="13"/>
        <v>7853.76</v>
      </c>
      <c r="Z15" s="15">
        <f t="shared" si="13"/>
        <v>7396.2720000000008</v>
      </c>
      <c r="AA15" s="15">
        <f t="shared" si="13"/>
        <v>7409.2320000000009</v>
      </c>
      <c r="AB15" s="15">
        <f t="shared" si="13"/>
        <v>7573.8240000000005</v>
      </c>
      <c r="AC15" s="15">
        <f t="shared" si="13"/>
        <v>7757.8560000000007</v>
      </c>
      <c r="AD15" s="15">
        <f t="shared" si="13"/>
        <v>7899.1200000000008</v>
      </c>
      <c r="AE15" s="15" t="s">
        <v>42</v>
      </c>
      <c r="AF15" s="15">
        <v>0.95</v>
      </c>
      <c r="AG15" s="15">
        <f>0.95*12*AG35</f>
        <v>4623.8399999999992</v>
      </c>
      <c r="AH15" s="15">
        <f t="shared" ref="AH15:AQ15" si="14">0.95*12*AH35</f>
        <v>4693.3799999999992</v>
      </c>
      <c r="AI15" s="15">
        <f t="shared" si="14"/>
        <v>5373.9599999999991</v>
      </c>
      <c r="AJ15" s="15">
        <f t="shared" si="14"/>
        <v>4610.1599999999989</v>
      </c>
      <c r="AK15" s="15">
        <f t="shared" si="14"/>
        <v>8111.0999999999985</v>
      </c>
      <c r="AL15" s="15">
        <f t="shared" si="14"/>
        <v>3825.8399999999997</v>
      </c>
      <c r="AM15" s="15">
        <f t="shared" si="14"/>
        <v>6604.0199999999986</v>
      </c>
      <c r="AN15" s="15">
        <f t="shared" si="14"/>
        <v>1511.6399999999996</v>
      </c>
      <c r="AO15" s="15">
        <f t="shared" si="14"/>
        <v>2155.7399999999998</v>
      </c>
      <c r="AP15" s="15">
        <f t="shared" si="14"/>
        <v>6778.44</v>
      </c>
      <c r="AQ15" s="15">
        <f t="shared" si="14"/>
        <v>1943.6999999999998</v>
      </c>
      <c r="AR15" s="34" t="s">
        <v>42</v>
      </c>
      <c r="AS15" s="24">
        <v>0.96</v>
      </c>
      <c r="AT15" s="24">
        <f>0.96*12*AT35</f>
        <v>1964.1599999999999</v>
      </c>
      <c r="AU15" s="34">
        <v>1.04</v>
      </c>
      <c r="AV15" s="34">
        <f>1.04*12*AV35</f>
        <v>2127.84</v>
      </c>
      <c r="AW15" s="34" t="s">
        <v>42</v>
      </c>
      <c r="AX15" s="15">
        <v>1.08</v>
      </c>
      <c r="AY15" s="15">
        <f t="shared" ref="AY15:BD15" si="15">1.08*12*AY35</f>
        <v>7470.1440000000002</v>
      </c>
      <c r="AZ15" s="15">
        <f t="shared" si="15"/>
        <v>7904.3040000000001</v>
      </c>
      <c r="BA15" s="15">
        <f t="shared" si="15"/>
        <v>7585.4880000000003</v>
      </c>
      <c r="BB15" s="15">
        <f t="shared" si="15"/>
        <v>7628.2560000000012</v>
      </c>
      <c r="BC15" s="15">
        <f t="shared" si="15"/>
        <v>7454.5920000000015</v>
      </c>
      <c r="BD15" s="15">
        <f t="shared" si="15"/>
        <v>7278.3360000000011</v>
      </c>
      <c r="BE15" s="34" t="s">
        <v>42</v>
      </c>
      <c r="BF15" s="15">
        <v>0.95</v>
      </c>
      <c r="BG15" s="15">
        <f t="shared" ref="BG15:CF15" si="16">0.95*12*BG35</f>
        <v>5043.3599999999988</v>
      </c>
      <c r="BH15" s="15">
        <f t="shared" si="16"/>
        <v>6444.4199999999983</v>
      </c>
      <c r="BI15" s="15">
        <f t="shared" si="16"/>
        <v>6185.6399999999994</v>
      </c>
      <c r="BJ15" s="15">
        <f t="shared" si="16"/>
        <v>2332.4399999999996</v>
      </c>
      <c r="BK15" s="15">
        <f t="shared" si="16"/>
        <v>6184.4999999999991</v>
      </c>
      <c r="BL15" s="15">
        <f t="shared" si="16"/>
        <v>7241.28</v>
      </c>
      <c r="BM15" s="15">
        <f t="shared" si="16"/>
        <v>13365.359999999999</v>
      </c>
      <c r="BN15" s="15">
        <f t="shared" si="16"/>
        <v>6368.0399999999991</v>
      </c>
      <c r="BO15" s="15">
        <f t="shared" si="16"/>
        <v>6087.5999999999995</v>
      </c>
      <c r="BP15" s="15">
        <f t="shared" si="16"/>
        <v>5614.4999999999991</v>
      </c>
      <c r="BQ15" s="15">
        <f t="shared" si="16"/>
        <v>6737.3999999999987</v>
      </c>
      <c r="BR15" s="15">
        <f t="shared" si="16"/>
        <v>6894.7199999999984</v>
      </c>
      <c r="BS15" s="15">
        <f t="shared" si="16"/>
        <v>6866.2199999999984</v>
      </c>
      <c r="BT15" s="15">
        <f t="shared" si="16"/>
        <v>6832.0199999999986</v>
      </c>
      <c r="BU15" s="15">
        <f t="shared" si="16"/>
        <v>6110.4</v>
      </c>
      <c r="BV15" s="15">
        <f t="shared" si="16"/>
        <v>8424.5999999999985</v>
      </c>
      <c r="BW15" s="15">
        <f t="shared" si="16"/>
        <v>6747.6599999999989</v>
      </c>
      <c r="BX15" s="15">
        <f t="shared" si="16"/>
        <v>6162.8399999999992</v>
      </c>
      <c r="BY15" s="15">
        <f t="shared" si="16"/>
        <v>2098.7399999999998</v>
      </c>
      <c r="BZ15" s="15">
        <f t="shared" si="16"/>
        <v>6541.3199999999988</v>
      </c>
      <c r="CA15" s="15">
        <f t="shared" si="16"/>
        <v>6309.9</v>
      </c>
      <c r="CB15" s="15">
        <f t="shared" si="16"/>
        <v>5432.0999999999995</v>
      </c>
      <c r="CC15" s="15">
        <f t="shared" si="16"/>
        <v>7490.94</v>
      </c>
      <c r="CD15" s="15">
        <f t="shared" si="16"/>
        <v>5401.32</v>
      </c>
      <c r="CE15" s="15">
        <f t="shared" si="16"/>
        <v>9670.619999999999</v>
      </c>
      <c r="CF15" s="15">
        <f t="shared" si="16"/>
        <v>9253.3799999999992</v>
      </c>
      <c r="CG15" s="34" t="s">
        <v>42</v>
      </c>
      <c r="CH15" s="29">
        <v>0.96</v>
      </c>
      <c r="CI15" s="29">
        <f>0.96*12*CI35</f>
        <v>9350.7839999999997</v>
      </c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</row>
    <row r="16" spans="1:98" s="1" customFormat="1">
      <c r="A16" s="65" t="s">
        <v>32</v>
      </c>
      <c r="B16" s="65"/>
      <c r="C16" s="65"/>
      <c r="D16" s="65"/>
      <c r="E16" s="65"/>
      <c r="F16" s="65"/>
      <c r="G16" s="15" t="s">
        <v>13</v>
      </c>
      <c r="H16" s="15">
        <v>0.41</v>
      </c>
      <c r="I16" s="15">
        <f>0.41*12*I35</f>
        <v>3014.9759999999997</v>
      </c>
      <c r="J16" s="15">
        <f t="shared" ref="J16:AD16" si="17">0.41*12*J35</f>
        <v>2943.1440000000002</v>
      </c>
      <c r="K16" s="15">
        <f t="shared" si="17"/>
        <v>2733.06</v>
      </c>
      <c r="L16" s="15">
        <f t="shared" si="17"/>
        <v>3613.74</v>
      </c>
      <c r="M16" s="15">
        <f t="shared" si="17"/>
        <v>2838.84</v>
      </c>
      <c r="N16" s="15">
        <f t="shared" si="17"/>
        <v>2787.18</v>
      </c>
      <c r="O16" s="15">
        <f t="shared" si="17"/>
        <v>3624.5640000000003</v>
      </c>
      <c r="P16" s="15">
        <f t="shared" si="17"/>
        <v>3299.3519999999999</v>
      </c>
      <c r="Q16" s="15">
        <f t="shared" si="17"/>
        <v>1001.712</v>
      </c>
      <c r="R16" s="15">
        <f t="shared" si="17"/>
        <v>2934.288</v>
      </c>
      <c r="S16" s="15">
        <f t="shared" si="17"/>
        <v>313.89599999999996</v>
      </c>
      <c r="T16" s="15">
        <f t="shared" si="17"/>
        <v>2340.444</v>
      </c>
      <c r="U16" s="15">
        <f t="shared" si="17"/>
        <v>1917.3239999999998</v>
      </c>
      <c r="V16" s="15">
        <f t="shared" si="17"/>
        <v>1792.848</v>
      </c>
      <c r="W16" s="15">
        <f t="shared" si="17"/>
        <v>2082.1439999999998</v>
      </c>
      <c r="X16" s="15">
        <f t="shared" si="17"/>
        <v>2550.5279999999998</v>
      </c>
      <c r="Y16" s="15">
        <f t="shared" si="17"/>
        <v>2981.52</v>
      </c>
      <c r="Z16" s="15">
        <f t="shared" si="17"/>
        <v>2807.8440000000001</v>
      </c>
      <c r="AA16" s="15">
        <f t="shared" si="17"/>
        <v>2812.7640000000001</v>
      </c>
      <c r="AB16" s="15">
        <f t="shared" si="17"/>
        <v>2875.248</v>
      </c>
      <c r="AC16" s="15">
        <f t="shared" si="17"/>
        <v>2945.1120000000001</v>
      </c>
      <c r="AD16" s="15">
        <f t="shared" si="17"/>
        <v>2998.74</v>
      </c>
      <c r="AE16" s="15" t="s">
        <v>13</v>
      </c>
      <c r="AF16" s="15">
        <v>0.89</v>
      </c>
      <c r="AG16" s="15">
        <f>0.89*12*AG35</f>
        <v>4331.808</v>
      </c>
      <c r="AH16" s="15">
        <f t="shared" ref="AH16:AQ16" si="18">0.89*12*AH35</f>
        <v>4396.9560000000001</v>
      </c>
      <c r="AI16" s="15">
        <f t="shared" si="18"/>
        <v>5034.5519999999997</v>
      </c>
      <c r="AJ16" s="15">
        <f t="shared" si="18"/>
        <v>4318.9919999999993</v>
      </c>
      <c r="AK16" s="15">
        <f t="shared" si="18"/>
        <v>7598.82</v>
      </c>
      <c r="AL16" s="15">
        <f t="shared" si="18"/>
        <v>3584.2080000000001</v>
      </c>
      <c r="AM16" s="15">
        <f t="shared" si="18"/>
        <v>6186.9239999999991</v>
      </c>
      <c r="AN16" s="15">
        <f t="shared" si="18"/>
        <v>1416.1679999999999</v>
      </c>
      <c r="AO16" s="15">
        <f t="shared" si="18"/>
        <v>2019.588</v>
      </c>
      <c r="AP16" s="15">
        <f t="shared" si="18"/>
        <v>6350.3280000000004</v>
      </c>
      <c r="AQ16" s="15">
        <f t="shared" si="18"/>
        <v>1820.94</v>
      </c>
      <c r="AR16" s="34" t="s">
        <v>13</v>
      </c>
      <c r="AS16" s="24">
        <v>0.47</v>
      </c>
      <c r="AT16" s="24">
        <f>0.47*12*AT35</f>
        <v>961.61999999999989</v>
      </c>
      <c r="AU16" s="34">
        <v>0.95</v>
      </c>
      <c r="AV16" s="34">
        <f>0.95*12*AV35</f>
        <v>1943.6999999999998</v>
      </c>
      <c r="AW16" s="34" t="s">
        <v>13</v>
      </c>
      <c r="AX16" s="15">
        <v>0.41</v>
      </c>
      <c r="AY16" s="15">
        <f t="shared" ref="AY16:BD16" si="19">0.41*12*AY35</f>
        <v>2835.8879999999999</v>
      </c>
      <c r="AZ16" s="15">
        <f t="shared" si="19"/>
        <v>3000.7079999999996</v>
      </c>
      <c r="BA16" s="15">
        <f t="shared" si="19"/>
        <v>2879.6759999999999</v>
      </c>
      <c r="BB16" s="15">
        <f t="shared" si="19"/>
        <v>2895.9120000000003</v>
      </c>
      <c r="BC16" s="15">
        <f t="shared" si="19"/>
        <v>2829.9840000000004</v>
      </c>
      <c r="BD16" s="15">
        <f t="shared" si="19"/>
        <v>2763.0720000000001</v>
      </c>
      <c r="BE16" s="34" t="s">
        <v>13</v>
      </c>
      <c r="BF16" s="15">
        <v>0.89</v>
      </c>
      <c r="BG16" s="15">
        <f t="shared" ref="BG16:CF16" si="20">0.89*12*BG35</f>
        <v>4724.8319999999994</v>
      </c>
      <c r="BH16" s="15">
        <f t="shared" si="20"/>
        <v>6037.4039999999995</v>
      </c>
      <c r="BI16" s="15">
        <f t="shared" si="20"/>
        <v>5794.9679999999998</v>
      </c>
      <c r="BJ16" s="15">
        <f t="shared" si="20"/>
        <v>2185.1279999999997</v>
      </c>
      <c r="BK16" s="15">
        <f t="shared" si="20"/>
        <v>5793.9</v>
      </c>
      <c r="BL16" s="15">
        <f t="shared" si="20"/>
        <v>6783.9360000000006</v>
      </c>
      <c r="BM16" s="15">
        <f t="shared" si="20"/>
        <v>12521.232</v>
      </c>
      <c r="BN16" s="15">
        <f t="shared" si="20"/>
        <v>5965.848</v>
      </c>
      <c r="BO16" s="15">
        <f t="shared" si="20"/>
        <v>5703.12</v>
      </c>
      <c r="BP16" s="15">
        <f t="shared" si="20"/>
        <v>5259.9</v>
      </c>
      <c r="BQ16" s="15">
        <f t="shared" si="20"/>
        <v>6311.88</v>
      </c>
      <c r="BR16" s="15">
        <f t="shared" si="20"/>
        <v>6459.2639999999992</v>
      </c>
      <c r="BS16" s="15">
        <f t="shared" si="20"/>
        <v>6432.5639999999994</v>
      </c>
      <c r="BT16" s="15">
        <f t="shared" si="20"/>
        <v>6400.5239999999994</v>
      </c>
      <c r="BU16" s="15">
        <f t="shared" si="20"/>
        <v>5724.48</v>
      </c>
      <c r="BV16" s="15">
        <f t="shared" si="20"/>
        <v>7892.5199999999995</v>
      </c>
      <c r="BW16" s="15">
        <f t="shared" si="20"/>
        <v>6321.4919999999993</v>
      </c>
      <c r="BX16" s="15">
        <f t="shared" si="20"/>
        <v>5773.6080000000002</v>
      </c>
      <c r="BY16" s="15">
        <f t="shared" si="20"/>
        <v>1966.1879999999999</v>
      </c>
      <c r="BZ16" s="15">
        <f t="shared" si="20"/>
        <v>6128.1839999999993</v>
      </c>
      <c r="CA16" s="15">
        <f t="shared" si="20"/>
        <v>5911.38</v>
      </c>
      <c r="CB16" s="15">
        <f t="shared" si="20"/>
        <v>5089.0199999999995</v>
      </c>
      <c r="CC16" s="15">
        <f t="shared" si="20"/>
        <v>7017.8280000000004</v>
      </c>
      <c r="CD16" s="15">
        <f t="shared" si="20"/>
        <v>5060.1840000000002</v>
      </c>
      <c r="CE16" s="15">
        <f t="shared" si="20"/>
        <v>9059.8439999999991</v>
      </c>
      <c r="CF16" s="15">
        <f t="shared" si="20"/>
        <v>8668.9560000000001</v>
      </c>
      <c r="CG16" s="34" t="s">
        <v>13</v>
      </c>
      <c r="CH16" s="29">
        <v>0.47</v>
      </c>
      <c r="CI16" s="29">
        <f>0.47*12*CI35</f>
        <v>4577.9880000000003</v>
      </c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</row>
    <row r="17" spans="1:98" s="1" customFormat="1">
      <c r="A17" s="65" t="s">
        <v>33</v>
      </c>
      <c r="B17" s="65"/>
      <c r="C17" s="65"/>
      <c r="D17" s="65"/>
      <c r="E17" s="65"/>
      <c r="F17" s="65"/>
      <c r="G17" s="15" t="s">
        <v>43</v>
      </c>
      <c r="H17" s="15">
        <v>0.32</v>
      </c>
      <c r="I17" s="15">
        <f>0.32*12*I35</f>
        <v>2353.1519999999996</v>
      </c>
      <c r="J17" s="15">
        <f t="shared" ref="J17:AD17" si="21">0.32*12*J35</f>
        <v>2297.0880000000002</v>
      </c>
      <c r="K17" s="15">
        <f t="shared" si="21"/>
        <v>2133.12</v>
      </c>
      <c r="L17" s="15">
        <f t="shared" si="21"/>
        <v>2820.48</v>
      </c>
      <c r="M17" s="15">
        <f t="shared" si="21"/>
        <v>2215.6799999999998</v>
      </c>
      <c r="N17" s="15">
        <f t="shared" si="21"/>
        <v>2175.36</v>
      </c>
      <c r="O17" s="15">
        <f t="shared" si="21"/>
        <v>2828.9279999999999</v>
      </c>
      <c r="P17" s="15">
        <f t="shared" si="21"/>
        <v>2575.1039999999998</v>
      </c>
      <c r="Q17" s="15">
        <f t="shared" si="21"/>
        <v>781.82399999999996</v>
      </c>
      <c r="R17" s="15">
        <f t="shared" si="21"/>
        <v>2290.1759999999999</v>
      </c>
      <c r="S17" s="15">
        <f t="shared" si="21"/>
        <v>244.99199999999999</v>
      </c>
      <c r="T17" s="15">
        <f t="shared" si="21"/>
        <v>1826.6879999999999</v>
      </c>
      <c r="U17" s="15">
        <f t="shared" si="21"/>
        <v>1496.4479999999999</v>
      </c>
      <c r="V17" s="15">
        <f t="shared" si="21"/>
        <v>1399.2959999999998</v>
      </c>
      <c r="W17" s="15">
        <f t="shared" si="21"/>
        <v>1625.088</v>
      </c>
      <c r="X17" s="15">
        <f t="shared" si="21"/>
        <v>1990.6559999999999</v>
      </c>
      <c r="Y17" s="15">
        <f t="shared" si="21"/>
        <v>2327.04</v>
      </c>
      <c r="Z17" s="15">
        <f t="shared" si="21"/>
        <v>2191.4880000000003</v>
      </c>
      <c r="AA17" s="15">
        <f t="shared" si="21"/>
        <v>2195.328</v>
      </c>
      <c r="AB17" s="15">
        <f t="shared" si="21"/>
        <v>2244.096</v>
      </c>
      <c r="AC17" s="15">
        <f t="shared" si="21"/>
        <v>2298.6239999999998</v>
      </c>
      <c r="AD17" s="15">
        <f t="shared" si="21"/>
        <v>2340.48</v>
      </c>
      <c r="AE17" s="15" t="s">
        <v>43</v>
      </c>
      <c r="AF17" s="15">
        <v>0.38</v>
      </c>
      <c r="AG17" s="15">
        <f>0.38*12*AG35</f>
        <v>1849.5360000000003</v>
      </c>
      <c r="AH17" s="15">
        <f t="shared" ref="AH17:AQ17" si="22">0.38*12*AH35</f>
        <v>1877.3520000000001</v>
      </c>
      <c r="AI17" s="15">
        <f t="shared" si="22"/>
        <v>2149.5840000000003</v>
      </c>
      <c r="AJ17" s="15">
        <f t="shared" si="22"/>
        <v>1844.0640000000001</v>
      </c>
      <c r="AK17" s="15">
        <f t="shared" si="22"/>
        <v>3244.4400000000005</v>
      </c>
      <c r="AL17" s="15">
        <f t="shared" si="22"/>
        <v>1530.3360000000002</v>
      </c>
      <c r="AM17" s="15">
        <f t="shared" si="22"/>
        <v>2641.6080000000002</v>
      </c>
      <c r="AN17" s="15">
        <f t="shared" si="22"/>
        <v>604.65600000000006</v>
      </c>
      <c r="AO17" s="15">
        <f t="shared" si="22"/>
        <v>862.29600000000005</v>
      </c>
      <c r="AP17" s="15">
        <f t="shared" si="22"/>
        <v>2711.3760000000002</v>
      </c>
      <c r="AQ17" s="15">
        <f t="shared" si="22"/>
        <v>777.48000000000013</v>
      </c>
      <c r="AR17" s="34" t="s">
        <v>43</v>
      </c>
      <c r="AS17" s="24">
        <v>0.23</v>
      </c>
      <c r="AT17" s="24">
        <f>0.23*12*AT35</f>
        <v>470.58000000000004</v>
      </c>
      <c r="AU17" s="34">
        <v>0.24</v>
      </c>
      <c r="AV17" s="34">
        <f>0.24*12*AV35</f>
        <v>491.03999999999996</v>
      </c>
      <c r="AW17" s="34" t="s">
        <v>43</v>
      </c>
      <c r="AX17" s="15">
        <v>0.32</v>
      </c>
      <c r="AY17" s="15">
        <f t="shared" ref="AY17:BD17" si="23">0.32*12*AY35</f>
        <v>2213.3759999999997</v>
      </c>
      <c r="AZ17" s="15">
        <f t="shared" si="23"/>
        <v>2342.0159999999996</v>
      </c>
      <c r="BA17" s="15">
        <f t="shared" si="23"/>
        <v>2247.5519999999997</v>
      </c>
      <c r="BB17" s="15">
        <f t="shared" si="23"/>
        <v>2260.2240000000002</v>
      </c>
      <c r="BC17" s="15">
        <f t="shared" si="23"/>
        <v>2208.768</v>
      </c>
      <c r="BD17" s="15">
        <f t="shared" si="23"/>
        <v>2156.5439999999999</v>
      </c>
      <c r="BE17" s="34" t="s">
        <v>43</v>
      </c>
      <c r="BF17" s="15">
        <v>0.38</v>
      </c>
      <c r="BG17" s="15">
        <f t="shared" ref="BG17:CF17" si="24">0.38*12*BG35</f>
        <v>2017.3440000000001</v>
      </c>
      <c r="BH17" s="15">
        <f t="shared" si="24"/>
        <v>2577.768</v>
      </c>
      <c r="BI17" s="15">
        <f t="shared" si="24"/>
        <v>2474.2560000000003</v>
      </c>
      <c r="BJ17" s="15">
        <f t="shared" si="24"/>
        <v>932.97600000000011</v>
      </c>
      <c r="BK17" s="15">
        <f t="shared" si="24"/>
        <v>2473.8000000000002</v>
      </c>
      <c r="BL17" s="15">
        <f t="shared" si="24"/>
        <v>2896.5120000000006</v>
      </c>
      <c r="BM17" s="15">
        <f t="shared" si="24"/>
        <v>5346.1440000000011</v>
      </c>
      <c r="BN17" s="15">
        <f t="shared" si="24"/>
        <v>2547.2160000000003</v>
      </c>
      <c r="BO17" s="15">
        <f t="shared" si="24"/>
        <v>2435.0400000000004</v>
      </c>
      <c r="BP17" s="15">
        <f t="shared" si="24"/>
        <v>2245.8000000000002</v>
      </c>
      <c r="BQ17" s="15">
        <f t="shared" si="24"/>
        <v>2694.9600000000005</v>
      </c>
      <c r="BR17" s="15">
        <f t="shared" si="24"/>
        <v>2757.8879999999999</v>
      </c>
      <c r="BS17" s="15">
        <f t="shared" si="24"/>
        <v>2746.4880000000003</v>
      </c>
      <c r="BT17" s="15">
        <f t="shared" si="24"/>
        <v>2732.808</v>
      </c>
      <c r="BU17" s="15">
        <f t="shared" si="24"/>
        <v>2444.1600000000003</v>
      </c>
      <c r="BV17" s="15">
        <f t="shared" si="24"/>
        <v>3369.84</v>
      </c>
      <c r="BW17" s="15">
        <f t="shared" si="24"/>
        <v>2699.0640000000003</v>
      </c>
      <c r="BX17" s="15">
        <f t="shared" si="24"/>
        <v>2465.1360000000004</v>
      </c>
      <c r="BY17" s="15">
        <f t="shared" si="24"/>
        <v>839.49600000000009</v>
      </c>
      <c r="BZ17" s="15">
        <f t="shared" si="24"/>
        <v>2616.5280000000002</v>
      </c>
      <c r="CA17" s="15">
        <f t="shared" si="24"/>
        <v>2523.9600000000005</v>
      </c>
      <c r="CB17" s="15">
        <f t="shared" si="24"/>
        <v>2172.84</v>
      </c>
      <c r="CC17" s="15">
        <f t="shared" si="24"/>
        <v>2996.3760000000002</v>
      </c>
      <c r="CD17" s="15">
        <f t="shared" si="24"/>
        <v>2160.5280000000002</v>
      </c>
      <c r="CE17" s="15">
        <f t="shared" si="24"/>
        <v>3868.248</v>
      </c>
      <c r="CF17" s="15">
        <f t="shared" si="24"/>
        <v>3701.3520000000008</v>
      </c>
      <c r="CG17" s="34" t="s">
        <v>43</v>
      </c>
      <c r="CH17" s="29">
        <v>0.23</v>
      </c>
      <c r="CI17" s="29">
        <f>0.23*12*CI35</f>
        <v>2240.2920000000004</v>
      </c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</row>
    <row r="18" spans="1:98" s="1" customFormat="1" ht="50.25" customHeight="1">
      <c r="A18" s="66" t="s">
        <v>34</v>
      </c>
      <c r="B18" s="67"/>
      <c r="C18" s="67"/>
      <c r="D18" s="67"/>
      <c r="E18" s="67"/>
      <c r="F18" s="68"/>
      <c r="G18" s="20" t="s">
        <v>12</v>
      </c>
      <c r="H18" s="15">
        <v>0.17</v>
      </c>
      <c r="I18" s="15">
        <f>0.17*12*I35</f>
        <v>1250.1119999999999</v>
      </c>
      <c r="J18" s="15">
        <f t="shared" ref="J18:AD18" si="25">0.17*12*J35</f>
        <v>1220.3280000000002</v>
      </c>
      <c r="K18" s="15">
        <f t="shared" si="25"/>
        <v>1133.22</v>
      </c>
      <c r="L18" s="15">
        <f t="shared" si="25"/>
        <v>1498.38</v>
      </c>
      <c r="M18" s="15">
        <f t="shared" si="25"/>
        <v>1177.08</v>
      </c>
      <c r="N18" s="15">
        <f t="shared" si="25"/>
        <v>1155.6600000000001</v>
      </c>
      <c r="O18" s="15">
        <f t="shared" si="25"/>
        <v>1502.8680000000002</v>
      </c>
      <c r="P18" s="15">
        <f t="shared" si="25"/>
        <v>1368.0240000000001</v>
      </c>
      <c r="Q18" s="15">
        <f t="shared" si="25"/>
        <v>415.34399999999999</v>
      </c>
      <c r="R18" s="15">
        <f t="shared" si="25"/>
        <v>1216.6559999999999</v>
      </c>
      <c r="S18" s="15">
        <f t="shared" si="25"/>
        <v>130.15199999999999</v>
      </c>
      <c r="T18" s="15">
        <f t="shared" si="25"/>
        <v>970.428</v>
      </c>
      <c r="U18" s="15">
        <f t="shared" si="25"/>
        <v>794.98799999999994</v>
      </c>
      <c r="V18" s="15">
        <f t="shared" si="25"/>
        <v>743.37599999999998</v>
      </c>
      <c r="W18" s="15">
        <f t="shared" si="25"/>
        <v>863.32799999999997</v>
      </c>
      <c r="X18" s="15">
        <f t="shared" si="25"/>
        <v>1057.5360000000001</v>
      </c>
      <c r="Y18" s="15">
        <f t="shared" si="25"/>
        <v>1236.24</v>
      </c>
      <c r="Z18" s="15">
        <f t="shared" si="25"/>
        <v>1164.2280000000001</v>
      </c>
      <c r="AA18" s="15">
        <f t="shared" si="25"/>
        <v>1166.268</v>
      </c>
      <c r="AB18" s="15">
        <f t="shared" si="25"/>
        <v>1192.1759999999999</v>
      </c>
      <c r="AC18" s="15">
        <f t="shared" si="25"/>
        <v>1221.144</v>
      </c>
      <c r="AD18" s="15">
        <f t="shared" si="25"/>
        <v>1243.3800000000001</v>
      </c>
      <c r="AE18" s="20" t="s">
        <v>12</v>
      </c>
      <c r="AF18" s="15">
        <v>0.27</v>
      </c>
      <c r="AG18" s="15">
        <f>0.27*12*AG35</f>
        <v>1314.1440000000002</v>
      </c>
      <c r="AH18" s="15">
        <f t="shared" ref="AH18:AQ18" si="26">0.27*12*AH35</f>
        <v>1333.9080000000001</v>
      </c>
      <c r="AI18" s="15">
        <f t="shared" si="26"/>
        <v>1527.336</v>
      </c>
      <c r="AJ18" s="15">
        <f t="shared" si="26"/>
        <v>1310.2560000000001</v>
      </c>
      <c r="AK18" s="15">
        <f t="shared" si="26"/>
        <v>2305.2600000000002</v>
      </c>
      <c r="AL18" s="15">
        <f t="shared" si="26"/>
        <v>1087.3440000000001</v>
      </c>
      <c r="AM18" s="15">
        <f t="shared" si="26"/>
        <v>1876.932</v>
      </c>
      <c r="AN18" s="15">
        <f t="shared" si="26"/>
        <v>429.62400000000002</v>
      </c>
      <c r="AO18" s="15">
        <f t="shared" si="26"/>
        <v>612.68399999999997</v>
      </c>
      <c r="AP18" s="15">
        <f t="shared" si="26"/>
        <v>1926.5040000000001</v>
      </c>
      <c r="AQ18" s="15">
        <f t="shared" si="26"/>
        <v>552.42000000000007</v>
      </c>
      <c r="AR18" s="20" t="s">
        <v>12</v>
      </c>
      <c r="AS18" s="24">
        <v>0.15</v>
      </c>
      <c r="AT18" s="24">
        <f>0.15*12*AT35</f>
        <v>306.89999999999998</v>
      </c>
      <c r="AU18" s="34">
        <v>0.2</v>
      </c>
      <c r="AV18" s="34">
        <f>0.2*12*AV35</f>
        <v>409.20000000000005</v>
      </c>
      <c r="AW18" s="20" t="s">
        <v>12</v>
      </c>
      <c r="AX18" s="15">
        <v>0.17</v>
      </c>
      <c r="AY18" s="15">
        <f t="shared" ref="AY18:BD18" si="27">0.17*12*AY35</f>
        <v>1175.856</v>
      </c>
      <c r="AZ18" s="15">
        <f t="shared" si="27"/>
        <v>1244.1959999999999</v>
      </c>
      <c r="BA18" s="15">
        <f t="shared" si="27"/>
        <v>1194.0119999999999</v>
      </c>
      <c r="BB18" s="15">
        <f t="shared" si="27"/>
        <v>1200.7440000000001</v>
      </c>
      <c r="BC18" s="15">
        <f t="shared" si="27"/>
        <v>1173.4080000000001</v>
      </c>
      <c r="BD18" s="15">
        <f t="shared" si="27"/>
        <v>1145.664</v>
      </c>
      <c r="BE18" s="20" t="s">
        <v>12</v>
      </c>
      <c r="BF18" s="15">
        <v>0.27</v>
      </c>
      <c r="BG18" s="15">
        <f t="shared" ref="BG18:CF18" si="28">0.27*12*BG35</f>
        <v>1433.376</v>
      </c>
      <c r="BH18" s="15">
        <f t="shared" si="28"/>
        <v>1831.5719999999999</v>
      </c>
      <c r="BI18" s="15">
        <f t="shared" si="28"/>
        <v>1758.0240000000001</v>
      </c>
      <c r="BJ18" s="15">
        <f t="shared" si="28"/>
        <v>662.904</v>
      </c>
      <c r="BK18" s="15">
        <f t="shared" si="28"/>
        <v>1757.7</v>
      </c>
      <c r="BL18" s="15">
        <f t="shared" si="28"/>
        <v>2058.0480000000002</v>
      </c>
      <c r="BM18" s="15">
        <f t="shared" si="28"/>
        <v>3798.5760000000005</v>
      </c>
      <c r="BN18" s="15">
        <f t="shared" si="28"/>
        <v>1809.8640000000003</v>
      </c>
      <c r="BO18" s="15">
        <f t="shared" si="28"/>
        <v>1730.16</v>
      </c>
      <c r="BP18" s="15">
        <f t="shared" si="28"/>
        <v>1595.7</v>
      </c>
      <c r="BQ18" s="15">
        <f t="shared" si="28"/>
        <v>1914.8400000000001</v>
      </c>
      <c r="BR18" s="15">
        <f t="shared" si="28"/>
        <v>1959.5519999999999</v>
      </c>
      <c r="BS18" s="15">
        <f t="shared" si="28"/>
        <v>1951.452</v>
      </c>
      <c r="BT18" s="15">
        <f t="shared" si="28"/>
        <v>1941.732</v>
      </c>
      <c r="BU18" s="15">
        <f t="shared" si="28"/>
        <v>1736.64</v>
      </c>
      <c r="BV18" s="15">
        <f t="shared" si="28"/>
        <v>2394.36</v>
      </c>
      <c r="BW18" s="15">
        <f t="shared" si="28"/>
        <v>1917.7560000000001</v>
      </c>
      <c r="BX18" s="15">
        <f t="shared" si="28"/>
        <v>1751.5440000000001</v>
      </c>
      <c r="BY18" s="15">
        <f t="shared" si="28"/>
        <v>596.48400000000004</v>
      </c>
      <c r="BZ18" s="15">
        <f t="shared" si="28"/>
        <v>1859.1120000000001</v>
      </c>
      <c r="CA18" s="15">
        <f t="shared" si="28"/>
        <v>1793.3400000000001</v>
      </c>
      <c r="CB18" s="15">
        <f t="shared" si="28"/>
        <v>1543.8600000000001</v>
      </c>
      <c r="CC18" s="15">
        <f t="shared" si="28"/>
        <v>2129.0040000000004</v>
      </c>
      <c r="CD18" s="15">
        <f t="shared" si="28"/>
        <v>1535.1120000000001</v>
      </c>
      <c r="CE18" s="15">
        <f t="shared" si="28"/>
        <v>2748.4920000000002</v>
      </c>
      <c r="CF18" s="15">
        <f t="shared" si="28"/>
        <v>2629.9080000000004</v>
      </c>
      <c r="CG18" s="20" t="s">
        <v>12</v>
      </c>
      <c r="CH18" s="29">
        <v>0.15</v>
      </c>
      <c r="CI18" s="29">
        <f>0.15*12*CI35</f>
        <v>1461.06</v>
      </c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</row>
    <row r="19" spans="1:98" s="1" customFormat="1">
      <c r="A19" s="64" t="s">
        <v>35</v>
      </c>
      <c r="B19" s="65"/>
      <c r="C19" s="65"/>
      <c r="D19" s="65"/>
      <c r="E19" s="65"/>
      <c r="F19" s="65"/>
      <c r="G19" s="15" t="s">
        <v>44</v>
      </c>
      <c r="H19" s="15">
        <v>0.05</v>
      </c>
      <c r="I19" s="15">
        <f>0.05*12*I35</f>
        <v>367.68</v>
      </c>
      <c r="J19" s="15">
        <f t="shared" ref="J19:AD19" si="29">0.05*12*J35</f>
        <v>358.92000000000007</v>
      </c>
      <c r="K19" s="15">
        <f t="shared" si="29"/>
        <v>333.30000000000007</v>
      </c>
      <c r="L19" s="15">
        <f t="shared" si="29"/>
        <v>440.70000000000005</v>
      </c>
      <c r="M19" s="15">
        <f t="shared" si="29"/>
        <v>346.20000000000005</v>
      </c>
      <c r="N19" s="15">
        <f t="shared" si="29"/>
        <v>339.90000000000003</v>
      </c>
      <c r="O19" s="15">
        <f t="shared" si="29"/>
        <v>442.0200000000001</v>
      </c>
      <c r="P19" s="15">
        <f t="shared" si="29"/>
        <v>402.36000000000007</v>
      </c>
      <c r="Q19" s="15">
        <f t="shared" si="29"/>
        <v>122.16000000000001</v>
      </c>
      <c r="R19" s="15">
        <f t="shared" si="29"/>
        <v>357.84000000000003</v>
      </c>
      <c r="S19" s="15">
        <f t="shared" si="29"/>
        <v>38.28</v>
      </c>
      <c r="T19" s="15">
        <f t="shared" si="29"/>
        <v>285.42</v>
      </c>
      <c r="U19" s="15">
        <f t="shared" si="29"/>
        <v>233.82000000000002</v>
      </c>
      <c r="V19" s="15">
        <f t="shared" si="29"/>
        <v>218.64000000000001</v>
      </c>
      <c r="W19" s="15">
        <f t="shared" si="29"/>
        <v>253.92000000000004</v>
      </c>
      <c r="X19" s="15">
        <f t="shared" si="29"/>
        <v>311.04000000000002</v>
      </c>
      <c r="Y19" s="15">
        <f t="shared" si="29"/>
        <v>363.60000000000008</v>
      </c>
      <c r="Z19" s="15">
        <f t="shared" si="29"/>
        <v>342.42000000000007</v>
      </c>
      <c r="AA19" s="15">
        <f t="shared" si="29"/>
        <v>343.0200000000001</v>
      </c>
      <c r="AB19" s="15">
        <f t="shared" si="29"/>
        <v>350.64000000000004</v>
      </c>
      <c r="AC19" s="15">
        <f t="shared" si="29"/>
        <v>359.16000000000008</v>
      </c>
      <c r="AD19" s="15">
        <f t="shared" si="29"/>
        <v>365.70000000000005</v>
      </c>
      <c r="AE19" s="15" t="s">
        <v>44</v>
      </c>
      <c r="AF19" s="15">
        <v>0.05</v>
      </c>
      <c r="AG19" s="15">
        <f t="shared" ref="AG19:AQ19" si="30">0.05*12*AG35</f>
        <v>243.36000000000004</v>
      </c>
      <c r="AH19" s="15">
        <f t="shared" si="30"/>
        <v>247.02000000000004</v>
      </c>
      <c r="AI19" s="15">
        <f t="shared" si="30"/>
        <v>282.84000000000003</v>
      </c>
      <c r="AJ19" s="15">
        <f t="shared" si="30"/>
        <v>242.64000000000001</v>
      </c>
      <c r="AK19" s="15">
        <f t="shared" si="30"/>
        <v>426.90000000000009</v>
      </c>
      <c r="AL19" s="15">
        <f t="shared" si="30"/>
        <v>201.36000000000004</v>
      </c>
      <c r="AM19" s="15">
        <f t="shared" si="30"/>
        <v>347.58000000000004</v>
      </c>
      <c r="AN19" s="15">
        <f t="shared" si="30"/>
        <v>79.56</v>
      </c>
      <c r="AO19" s="15">
        <f t="shared" si="30"/>
        <v>113.46000000000001</v>
      </c>
      <c r="AP19" s="15">
        <f t="shared" si="30"/>
        <v>356.76000000000005</v>
      </c>
      <c r="AQ19" s="15">
        <f t="shared" si="30"/>
        <v>102.30000000000001</v>
      </c>
      <c r="AR19" s="34" t="s">
        <v>44</v>
      </c>
      <c r="AS19" s="24">
        <v>0.05</v>
      </c>
      <c r="AT19" s="24">
        <f t="shared" ref="AT19" si="31">0.05*12*AT35</f>
        <v>102.30000000000001</v>
      </c>
      <c r="AU19" s="34">
        <v>0.05</v>
      </c>
      <c r="AV19" s="34">
        <f t="shared" ref="AV19" si="32">0.05*12*AV35</f>
        <v>102.30000000000001</v>
      </c>
      <c r="AW19" s="34" t="s">
        <v>44</v>
      </c>
      <c r="AX19" s="15">
        <v>0.05</v>
      </c>
      <c r="AY19" s="15">
        <f t="shared" ref="AY19:BD19" si="33">0.05*12*AY35</f>
        <v>345.84000000000003</v>
      </c>
      <c r="AZ19" s="15">
        <f t="shared" si="33"/>
        <v>365.94000000000005</v>
      </c>
      <c r="BA19" s="15">
        <f t="shared" si="33"/>
        <v>351.18</v>
      </c>
      <c r="BB19" s="15">
        <f t="shared" si="33"/>
        <v>353.16000000000008</v>
      </c>
      <c r="BC19" s="15">
        <f t="shared" si="33"/>
        <v>345.12000000000006</v>
      </c>
      <c r="BD19" s="15">
        <f t="shared" si="33"/>
        <v>336.96000000000004</v>
      </c>
      <c r="BE19" s="34" t="s">
        <v>44</v>
      </c>
      <c r="BF19" s="15">
        <v>0.05</v>
      </c>
      <c r="BG19" s="15">
        <f t="shared" ref="BG19:CF19" si="34">0.05*12*BG35</f>
        <v>265.44</v>
      </c>
      <c r="BH19" s="15">
        <f t="shared" si="34"/>
        <v>339.18</v>
      </c>
      <c r="BI19" s="15">
        <f t="shared" si="34"/>
        <v>325.56000000000006</v>
      </c>
      <c r="BJ19" s="15">
        <f t="shared" si="34"/>
        <v>122.76000000000002</v>
      </c>
      <c r="BK19" s="15">
        <f t="shared" si="34"/>
        <v>325.50000000000006</v>
      </c>
      <c r="BL19" s="15">
        <f t="shared" si="34"/>
        <v>381.12000000000006</v>
      </c>
      <c r="BM19" s="15">
        <f t="shared" si="34"/>
        <v>703.44000000000017</v>
      </c>
      <c r="BN19" s="15">
        <f t="shared" si="34"/>
        <v>335.16000000000008</v>
      </c>
      <c r="BO19" s="15">
        <f t="shared" si="34"/>
        <v>320.40000000000003</v>
      </c>
      <c r="BP19" s="15">
        <f t="shared" si="34"/>
        <v>295.50000000000006</v>
      </c>
      <c r="BQ19" s="15">
        <f t="shared" si="34"/>
        <v>354.60000000000008</v>
      </c>
      <c r="BR19" s="15">
        <f t="shared" si="34"/>
        <v>362.88000000000005</v>
      </c>
      <c r="BS19" s="15">
        <f t="shared" si="34"/>
        <v>361.38000000000005</v>
      </c>
      <c r="BT19" s="15">
        <f t="shared" si="34"/>
        <v>359.58000000000004</v>
      </c>
      <c r="BU19" s="15">
        <f t="shared" si="34"/>
        <v>321.60000000000002</v>
      </c>
      <c r="BV19" s="15">
        <f t="shared" si="34"/>
        <v>443.40000000000009</v>
      </c>
      <c r="BW19" s="15">
        <f t="shared" si="34"/>
        <v>355.14000000000004</v>
      </c>
      <c r="BX19" s="15">
        <f t="shared" si="34"/>
        <v>324.36000000000007</v>
      </c>
      <c r="BY19" s="15">
        <f t="shared" si="34"/>
        <v>110.46000000000001</v>
      </c>
      <c r="BZ19" s="15">
        <f t="shared" si="34"/>
        <v>344.28000000000003</v>
      </c>
      <c r="CA19" s="15">
        <f t="shared" si="34"/>
        <v>332.1</v>
      </c>
      <c r="CB19" s="15">
        <f t="shared" si="34"/>
        <v>285.90000000000003</v>
      </c>
      <c r="CC19" s="15">
        <f t="shared" si="34"/>
        <v>394.26000000000005</v>
      </c>
      <c r="CD19" s="15">
        <f t="shared" si="34"/>
        <v>284.28000000000003</v>
      </c>
      <c r="CE19" s="15">
        <f t="shared" si="34"/>
        <v>508.98000000000008</v>
      </c>
      <c r="CF19" s="15">
        <f t="shared" si="34"/>
        <v>487.0200000000001</v>
      </c>
      <c r="CG19" s="34" t="s">
        <v>44</v>
      </c>
      <c r="CH19" s="29">
        <v>0.05</v>
      </c>
      <c r="CI19" s="29">
        <f t="shared" ref="CI19" si="35">0.05*12*CI35</f>
        <v>487.0200000000001</v>
      </c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</row>
    <row r="20" spans="1:98" s="1" customFormat="1" ht="36">
      <c r="A20" s="65" t="s">
        <v>36</v>
      </c>
      <c r="B20" s="65"/>
      <c r="C20" s="65"/>
      <c r="D20" s="65"/>
      <c r="E20" s="65"/>
      <c r="F20" s="65"/>
      <c r="G20" s="11" t="s">
        <v>50</v>
      </c>
      <c r="H20" s="15">
        <v>2.62</v>
      </c>
      <c r="I20" s="15">
        <f>2.62*12*I35</f>
        <v>19266.432000000001</v>
      </c>
      <c r="J20" s="15">
        <f t="shared" ref="J20:AD20" si="36">2.62*12*J35</f>
        <v>18807.408000000003</v>
      </c>
      <c r="K20" s="15">
        <f t="shared" si="36"/>
        <v>17464.920000000002</v>
      </c>
      <c r="L20" s="15">
        <f t="shared" si="36"/>
        <v>23092.68</v>
      </c>
      <c r="M20" s="15">
        <f t="shared" si="36"/>
        <v>18140.88</v>
      </c>
      <c r="N20" s="15">
        <f t="shared" si="36"/>
        <v>17810.760000000002</v>
      </c>
      <c r="O20" s="15">
        <f t="shared" si="36"/>
        <v>23161.848000000002</v>
      </c>
      <c r="P20" s="15">
        <f t="shared" si="36"/>
        <v>21083.664000000001</v>
      </c>
      <c r="Q20" s="15">
        <f t="shared" si="36"/>
        <v>6401.1840000000002</v>
      </c>
      <c r="R20" s="15">
        <f t="shared" si="36"/>
        <v>18750.815999999999</v>
      </c>
      <c r="S20" s="15">
        <f t="shared" si="36"/>
        <v>2005.8720000000001</v>
      </c>
      <c r="T20" s="15">
        <f t="shared" si="36"/>
        <v>14956.008</v>
      </c>
      <c r="U20" s="15">
        <f t="shared" si="36"/>
        <v>12252.168</v>
      </c>
      <c r="V20" s="15">
        <f t="shared" si="36"/>
        <v>11456.735999999999</v>
      </c>
      <c r="W20" s="15">
        <f t="shared" si="36"/>
        <v>13305.407999999999</v>
      </c>
      <c r="X20" s="15">
        <f t="shared" si="36"/>
        <v>16298.495999999999</v>
      </c>
      <c r="Y20" s="15">
        <f t="shared" si="36"/>
        <v>19052.64</v>
      </c>
      <c r="Z20" s="15">
        <f t="shared" si="36"/>
        <v>17942.808000000001</v>
      </c>
      <c r="AA20" s="15">
        <f t="shared" si="36"/>
        <v>17974.248000000003</v>
      </c>
      <c r="AB20" s="15">
        <f t="shared" si="36"/>
        <v>18373.536</v>
      </c>
      <c r="AC20" s="15">
        <f t="shared" si="36"/>
        <v>18819.984</v>
      </c>
      <c r="AD20" s="15">
        <f t="shared" si="36"/>
        <v>19162.68</v>
      </c>
      <c r="AE20" s="11" t="s">
        <v>50</v>
      </c>
      <c r="AF20" s="15">
        <v>3.89</v>
      </c>
      <c r="AG20" s="15">
        <f>3.89*12*AG35</f>
        <v>18933.407999999999</v>
      </c>
      <c r="AH20" s="15">
        <f t="shared" ref="AH20:AQ20" si="37">3.89*12*AH35</f>
        <v>19218.155999999999</v>
      </c>
      <c r="AI20" s="15">
        <f t="shared" si="37"/>
        <v>22004.951999999997</v>
      </c>
      <c r="AJ20" s="15">
        <f t="shared" si="37"/>
        <v>18877.392</v>
      </c>
      <c r="AK20" s="15">
        <f t="shared" si="37"/>
        <v>33212.82</v>
      </c>
      <c r="AL20" s="15">
        <f t="shared" si="37"/>
        <v>15665.808000000001</v>
      </c>
      <c r="AM20" s="15">
        <f t="shared" si="37"/>
        <v>27041.723999999998</v>
      </c>
      <c r="AN20" s="15">
        <f t="shared" si="37"/>
        <v>6189.768</v>
      </c>
      <c r="AO20" s="15">
        <f t="shared" si="37"/>
        <v>8827.1880000000001</v>
      </c>
      <c r="AP20" s="15">
        <f t="shared" si="37"/>
        <v>27755.928</v>
      </c>
      <c r="AQ20" s="15">
        <f t="shared" si="37"/>
        <v>7958.94</v>
      </c>
      <c r="AR20" s="11" t="s">
        <v>50</v>
      </c>
      <c r="AS20" s="24">
        <v>3.89</v>
      </c>
      <c r="AT20" s="24">
        <f t="shared" ref="AT20" si="38">3.89*12*AT35</f>
        <v>7958.94</v>
      </c>
      <c r="AU20" s="34">
        <v>2.62</v>
      </c>
      <c r="AV20" s="34">
        <f>2.62*12*AV35</f>
        <v>5360.52</v>
      </c>
      <c r="AW20" s="11" t="s">
        <v>50</v>
      </c>
      <c r="AX20" s="15">
        <v>2.62</v>
      </c>
      <c r="AY20" s="15">
        <f t="shared" ref="AY20:BD20" si="39">2.62*12*AY35</f>
        <v>18122.016</v>
      </c>
      <c r="AZ20" s="15">
        <f t="shared" si="39"/>
        <v>19175.256000000001</v>
      </c>
      <c r="BA20" s="15">
        <f t="shared" si="39"/>
        <v>18401.831999999999</v>
      </c>
      <c r="BB20" s="15">
        <f t="shared" si="39"/>
        <v>18505.584000000003</v>
      </c>
      <c r="BC20" s="15">
        <f t="shared" si="39"/>
        <v>18084.288</v>
      </c>
      <c r="BD20" s="15">
        <f t="shared" si="39"/>
        <v>17656.704000000002</v>
      </c>
      <c r="BE20" s="11" t="s">
        <v>50</v>
      </c>
      <c r="BF20" s="15">
        <v>3.89</v>
      </c>
      <c r="BG20" s="15">
        <f t="shared" ref="BG20:CF20" si="40">3.89*12*BG35</f>
        <v>20651.232</v>
      </c>
      <c r="BH20" s="15">
        <f t="shared" si="40"/>
        <v>26388.203999999998</v>
      </c>
      <c r="BI20" s="15">
        <f t="shared" si="40"/>
        <v>25328.567999999999</v>
      </c>
      <c r="BJ20" s="15">
        <f t="shared" si="40"/>
        <v>9550.7279999999992</v>
      </c>
      <c r="BK20" s="15">
        <f t="shared" si="40"/>
        <v>25323.9</v>
      </c>
      <c r="BL20" s="15">
        <f t="shared" si="40"/>
        <v>29651.136000000002</v>
      </c>
      <c r="BM20" s="15">
        <f t="shared" si="40"/>
        <v>54727.632000000005</v>
      </c>
      <c r="BN20" s="15">
        <f t="shared" si="40"/>
        <v>26075.448</v>
      </c>
      <c r="BO20" s="15">
        <f t="shared" si="40"/>
        <v>24927.119999999999</v>
      </c>
      <c r="BP20" s="15">
        <f t="shared" si="40"/>
        <v>22989.9</v>
      </c>
      <c r="BQ20" s="15">
        <f t="shared" si="40"/>
        <v>27587.88</v>
      </c>
      <c r="BR20" s="15">
        <f t="shared" si="40"/>
        <v>28232.063999999998</v>
      </c>
      <c r="BS20" s="15">
        <f t="shared" si="40"/>
        <v>28115.363999999998</v>
      </c>
      <c r="BT20" s="15">
        <f t="shared" si="40"/>
        <v>27975.323999999997</v>
      </c>
      <c r="BU20" s="15">
        <f t="shared" si="40"/>
        <v>25020.48</v>
      </c>
      <c r="BV20" s="15">
        <f t="shared" si="40"/>
        <v>34496.519999999997</v>
      </c>
      <c r="BW20" s="15">
        <f t="shared" si="40"/>
        <v>27629.892</v>
      </c>
      <c r="BX20" s="15">
        <f t="shared" si="40"/>
        <v>25235.208000000002</v>
      </c>
      <c r="BY20" s="15">
        <f t="shared" si="40"/>
        <v>8593.7880000000005</v>
      </c>
      <c r="BZ20" s="15">
        <f t="shared" si="40"/>
        <v>26784.983999999997</v>
      </c>
      <c r="CA20" s="15">
        <f t="shared" si="40"/>
        <v>25837.38</v>
      </c>
      <c r="CB20" s="15">
        <f t="shared" si="40"/>
        <v>22243.02</v>
      </c>
      <c r="CC20" s="15">
        <f t="shared" si="40"/>
        <v>30673.428</v>
      </c>
      <c r="CD20" s="15">
        <f t="shared" si="40"/>
        <v>22116.984</v>
      </c>
      <c r="CE20" s="15">
        <f t="shared" si="40"/>
        <v>39598.644</v>
      </c>
      <c r="CF20" s="15">
        <f t="shared" si="40"/>
        <v>37890.156000000003</v>
      </c>
      <c r="CG20" s="11" t="s">
        <v>50</v>
      </c>
      <c r="CH20" s="29">
        <v>3.89</v>
      </c>
      <c r="CI20" s="29">
        <f t="shared" ref="CI20" si="41">3.89*12*CI35</f>
        <v>37890.156000000003</v>
      </c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</row>
    <row r="21" spans="1:98" s="1" customFormat="1">
      <c r="A21" s="65" t="s">
        <v>37</v>
      </c>
      <c r="B21" s="65"/>
      <c r="C21" s="65"/>
      <c r="D21" s="65"/>
      <c r="E21" s="65"/>
      <c r="F21" s="65"/>
      <c r="G21" s="15" t="s">
        <v>4</v>
      </c>
      <c r="H21" s="15">
        <v>0</v>
      </c>
      <c r="I21" s="15">
        <f>0*12*I35</f>
        <v>0</v>
      </c>
      <c r="J21" s="15">
        <f t="shared" ref="J21:AD21" si="42">0*12*J35</f>
        <v>0</v>
      </c>
      <c r="K21" s="15">
        <f t="shared" si="42"/>
        <v>0</v>
      </c>
      <c r="L21" s="15">
        <f t="shared" si="42"/>
        <v>0</v>
      </c>
      <c r="M21" s="15">
        <f t="shared" si="42"/>
        <v>0</v>
      </c>
      <c r="N21" s="15">
        <f t="shared" si="42"/>
        <v>0</v>
      </c>
      <c r="O21" s="15">
        <f t="shared" si="42"/>
        <v>0</v>
      </c>
      <c r="P21" s="15">
        <f t="shared" si="42"/>
        <v>0</v>
      </c>
      <c r="Q21" s="15">
        <f t="shared" si="42"/>
        <v>0</v>
      </c>
      <c r="R21" s="15">
        <f t="shared" si="42"/>
        <v>0</v>
      </c>
      <c r="S21" s="15">
        <f t="shared" si="42"/>
        <v>0</v>
      </c>
      <c r="T21" s="15">
        <f t="shared" si="42"/>
        <v>0</v>
      </c>
      <c r="U21" s="15">
        <f t="shared" si="42"/>
        <v>0</v>
      </c>
      <c r="V21" s="15">
        <f t="shared" si="42"/>
        <v>0</v>
      </c>
      <c r="W21" s="15">
        <f t="shared" si="42"/>
        <v>0</v>
      </c>
      <c r="X21" s="15">
        <f t="shared" si="42"/>
        <v>0</v>
      </c>
      <c r="Y21" s="15">
        <f t="shared" si="42"/>
        <v>0</v>
      </c>
      <c r="Z21" s="15">
        <f t="shared" si="42"/>
        <v>0</v>
      </c>
      <c r="AA21" s="15">
        <f t="shared" si="42"/>
        <v>0</v>
      </c>
      <c r="AB21" s="15">
        <f t="shared" si="42"/>
        <v>0</v>
      </c>
      <c r="AC21" s="15">
        <f t="shared" si="42"/>
        <v>0</v>
      </c>
      <c r="AD21" s="15">
        <f t="shared" si="42"/>
        <v>0</v>
      </c>
      <c r="AE21" s="15" t="s">
        <v>4</v>
      </c>
      <c r="AF21" s="15">
        <v>4.7</v>
      </c>
      <c r="AG21" s="15">
        <f>4.7*12*AG35</f>
        <v>22875.840000000004</v>
      </c>
      <c r="AH21" s="15">
        <f t="shared" ref="AH21:AQ21" si="43">4.7*12*AH35</f>
        <v>23219.88</v>
      </c>
      <c r="AI21" s="15">
        <f t="shared" si="43"/>
        <v>26586.960000000003</v>
      </c>
      <c r="AJ21" s="15">
        <f t="shared" si="43"/>
        <v>22808.16</v>
      </c>
      <c r="AK21" s="15">
        <f t="shared" si="43"/>
        <v>40128.600000000006</v>
      </c>
      <c r="AL21" s="15">
        <f t="shared" si="43"/>
        <v>18927.840000000004</v>
      </c>
      <c r="AM21" s="15">
        <f t="shared" si="43"/>
        <v>32672.52</v>
      </c>
      <c r="AN21" s="15">
        <f t="shared" si="43"/>
        <v>7478.64</v>
      </c>
      <c r="AO21" s="15">
        <f t="shared" si="43"/>
        <v>10665.240000000002</v>
      </c>
      <c r="AP21" s="15">
        <f t="shared" si="43"/>
        <v>33535.440000000002</v>
      </c>
      <c r="AQ21" s="15">
        <f t="shared" si="43"/>
        <v>9616.2000000000007</v>
      </c>
      <c r="AR21" s="34" t="s">
        <v>4</v>
      </c>
      <c r="AS21" s="24">
        <v>4.7</v>
      </c>
      <c r="AT21" s="24">
        <f t="shared" ref="AT21" si="44">4.7*12*AT35</f>
        <v>9616.2000000000007</v>
      </c>
      <c r="AU21" s="34">
        <v>0</v>
      </c>
      <c r="AV21" s="34">
        <f>0*12*AV35</f>
        <v>0</v>
      </c>
      <c r="AW21" s="34" t="s">
        <v>4</v>
      </c>
      <c r="AX21" s="15">
        <v>0</v>
      </c>
      <c r="AY21" s="15">
        <f t="shared" ref="AY21:BD21" si="45">0*12*AY35</f>
        <v>0</v>
      </c>
      <c r="AZ21" s="15">
        <f t="shared" si="45"/>
        <v>0</v>
      </c>
      <c r="BA21" s="15">
        <f t="shared" si="45"/>
        <v>0</v>
      </c>
      <c r="BB21" s="15">
        <f t="shared" si="45"/>
        <v>0</v>
      </c>
      <c r="BC21" s="15">
        <f t="shared" si="45"/>
        <v>0</v>
      </c>
      <c r="BD21" s="15">
        <f t="shared" si="45"/>
        <v>0</v>
      </c>
      <c r="BE21" s="34" t="s">
        <v>4</v>
      </c>
      <c r="BF21" s="15">
        <v>4.7</v>
      </c>
      <c r="BG21" s="15">
        <f t="shared" ref="BG21:CF21" si="46">4.7*12*BG35</f>
        <v>24951.360000000001</v>
      </c>
      <c r="BH21" s="15">
        <f t="shared" si="46"/>
        <v>31882.920000000002</v>
      </c>
      <c r="BI21" s="15">
        <f t="shared" si="46"/>
        <v>30602.640000000003</v>
      </c>
      <c r="BJ21" s="15">
        <f t="shared" si="46"/>
        <v>11539.44</v>
      </c>
      <c r="BK21" s="15">
        <f t="shared" si="46"/>
        <v>30597.000000000004</v>
      </c>
      <c r="BL21" s="15">
        <f t="shared" si="46"/>
        <v>35825.280000000006</v>
      </c>
      <c r="BM21" s="15">
        <f t="shared" si="46"/>
        <v>66123.360000000015</v>
      </c>
      <c r="BN21" s="15">
        <f t="shared" si="46"/>
        <v>31505.040000000005</v>
      </c>
      <c r="BO21" s="15">
        <f t="shared" si="46"/>
        <v>30117.600000000002</v>
      </c>
      <c r="BP21" s="15">
        <f t="shared" si="46"/>
        <v>27777.000000000004</v>
      </c>
      <c r="BQ21" s="15">
        <f t="shared" si="46"/>
        <v>33332.400000000001</v>
      </c>
      <c r="BR21" s="15">
        <f t="shared" si="46"/>
        <v>34110.720000000001</v>
      </c>
      <c r="BS21" s="15">
        <f t="shared" si="46"/>
        <v>33969.72</v>
      </c>
      <c r="BT21" s="15">
        <f t="shared" si="46"/>
        <v>33800.520000000004</v>
      </c>
      <c r="BU21" s="15">
        <f t="shared" si="46"/>
        <v>30230.400000000001</v>
      </c>
      <c r="BV21" s="15">
        <f t="shared" si="46"/>
        <v>41679.600000000006</v>
      </c>
      <c r="BW21" s="15">
        <f t="shared" si="46"/>
        <v>33383.160000000003</v>
      </c>
      <c r="BX21" s="15">
        <f t="shared" si="46"/>
        <v>30489.840000000004</v>
      </c>
      <c r="BY21" s="15">
        <f t="shared" si="46"/>
        <v>10383.240000000002</v>
      </c>
      <c r="BZ21" s="15">
        <f t="shared" si="46"/>
        <v>32362.32</v>
      </c>
      <c r="CA21" s="15">
        <f t="shared" si="46"/>
        <v>31217.4</v>
      </c>
      <c r="CB21" s="15">
        <f t="shared" si="46"/>
        <v>26874.600000000002</v>
      </c>
      <c r="CC21" s="15">
        <f t="shared" si="46"/>
        <v>37060.44</v>
      </c>
      <c r="CD21" s="15">
        <f t="shared" si="46"/>
        <v>26722.320000000003</v>
      </c>
      <c r="CE21" s="15">
        <f t="shared" si="46"/>
        <v>47844.12</v>
      </c>
      <c r="CF21" s="15">
        <f t="shared" si="46"/>
        <v>45779.880000000005</v>
      </c>
      <c r="CG21" s="34" t="s">
        <v>4</v>
      </c>
      <c r="CH21" s="29">
        <v>4.7</v>
      </c>
      <c r="CI21" s="29">
        <f t="shared" ref="CI21" si="47">4.7*12*CI35</f>
        <v>45779.880000000005</v>
      </c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</row>
    <row r="22" spans="1:98" s="1" customFormat="1" ht="13.5" customHeight="1">
      <c r="A22" s="69" t="s">
        <v>10</v>
      </c>
      <c r="B22" s="70"/>
      <c r="C22" s="70"/>
      <c r="D22" s="70"/>
      <c r="E22" s="70"/>
      <c r="F22" s="71"/>
      <c r="G22" s="19"/>
      <c r="H22" s="16">
        <f t="shared" ref="H22" si="48">SUM(H23:H27)</f>
        <v>1.94</v>
      </c>
      <c r="I22" s="16">
        <f t="shared" ref="I22:AD22" si="49">SUM(I23:I27)</f>
        <v>14265.984</v>
      </c>
      <c r="J22" s="16">
        <f t="shared" si="49"/>
        <v>13926.096000000001</v>
      </c>
      <c r="K22" s="16">
        <f t="shared" si="49"/>
        <v>12932.04</v>
      </c>
      <c r="L22" s="16">
        <f t="shared" si="49"/>
        <v>17099.16</v>
      </c>
      <c r="M22" s="16">
        <f t="shared" si="49"/>
        <v>13432.560000000001</v>
      </c>
      <c r="N22" s="16">
        <f t="shared" si="49"/>
        <v>13188.12</v>
      </c>
      <c r="O22" s="16">
        <f t="shared" si="49"/>
        <v>17150.376</v>
      </c>
      <c r="P22" s="16">
        <f t="shared" si="49"/>
        <v>15611.568000000003</v>
      </c>
      <c r="Q22" s="16">
        <f t="shared" si="49"/>
        <v>4739.808</v>
      </c>
      <c r="R22" s="16">
        <f t="shared" si="49"/>
        <v>13884.191999999999</v>
      </c>
      <c r="S22" s="16">
        <f t="shared" si="49"/>
        <v>1485.2640000000001</v>
      </c>
      <c r="T22" s="16">
        <f t="shared" si="49"/>
        <v>11074.296</v>
      </c>
      <c r="U22" s="16">
        <f t="shared" si="49"/>
        <v>9072.2160000000003</v>
      </c>
      <c r="V22" s="16">
        <f t="shared" si="49"/>
        <v>8483.232</v>
      </c>
      <c r="W22" s="16">
        <f t="shared" si="49"/>
        <v>9852.0960000000014</v>
      </c>
      <c r="X22" s="16">
        <f t="shared" si="49"/>
        <v>12068.351999999999</v>
      </c>
      <c r="Y22" s="16">
        <f t="shared" si="49"/>
        <v>14107.68</v>
      </c>
      <c r="Z22" s="16">
        <f t="shared" si="49"/>
        <v>13285.896000000001</v>
      </c>
      <c r="AA22" s="16">
        <f t="shared" si="49"/>
        <v>13309.176000000003</v>
      </c>
      <c r="AB22" s="16">
        <f t="shared" si="49"/>
        <v>13604.831999999999</v>
      </c>
      <c r="AC22" s="16">
        <f t="shared" si="49"/>
        <v>13935.408000000001</v>
      </c>
      <c r="AD22" s="16">
        <f t="shared" si="49"/>
        <v>14189.16</v>
      </c>
      <c r="AE22" s="19"/>
      <c r="AF22" s="16">
        <v>3.23</v>
      </c>
      <c r="AG22" s="16">
        <f t="shared" ref="AG22:AQ22" si="50">SUM(AG23:AG27)</f>
        <v>15721.056</v>
      </c>
      <c r="AH22" s="16">
        <f t="shared" si="50"/>
        <v>15957.491999999998</v>
      </c>
      <c r="AI22" s="16">
        <f t="shared" si="50"/>
        <v>18271.464</v>
      </c>
      <c r="AJ22" s="16">
        <f t="shared" si="50"/>
        <v>15674.543999999998</v>
      </c>
      <c r="AK22" s="16">
        <f t="shared" si="50"/>
        <v>27577.739999999998</v>
      </c>
      <c r="AL22" s="16">
        <f t="shared" si="50"/>
        <v>13007.856</v>
      </c>
      <c r="AM22" s="16">
        <f t="shared" si="50"/>
        <v>22453.667999999998</v>
      </c>
      <c r="AN22" s="16">
        <f t="shared" si="50"/>
        <v>5139.5759999999991</v>
      </c>
      <c r="AO22" s="16">
        <f t="shared" si="50"/>
        <v>7329.5159999999996</v>
      </c>
      <c r="AP22" s="16">
        <f t="shared" si="50"/>
        <v>23046.696</v>
      </c>
      <c r="AQ22" s="16">
        <f t="shared" si="50"/>
        <v>6608.58</v>
      </c>
      <c r="AR22" s="19"/>
      <c r="AS22" s="25">
        <v>1.9</v>
      </c>
      <c r="AT22" s="25">
        <f t="shared" ref="AT22" si="51">SUM(AT23:AT27)</f>
        <v>3887.4000000000005</v>
      </c>
      <c r="AU22" s="35">
        <v>5.2099999999999991</v>
      </c>
      <c r="AV22" s="35">
        <f t="shared" ref="AV22" si="52">SUM(AV23:AV27)</f>
        <v>10659.659999999998</v>
      </c>
      <c r="AW22" s="19"/>
      <c r="AX22" s="16">
        <v>1.94</v>
      </c>
      <c r="AY22" s="16">
        <f t="shared" ref="AY22:BD22" si="53">SUM(AY23:AY27)</f>
        <v>13418.591999999999</v>
      </c>
      <c r="AZ22" s="16">
        <f t="shared" si="53"/>
        <v>14198.472</v>
      </c>
      <c r="BA22" s="16">
        <f t="shared" si="53"/>
        <v>13625.784</v>
      </c>
      <c r="BB22" s="16">
        <f t="shared" si="53"/>
        <v>13702.608000000002</v>
      </c>
      <c r="BC22" s="16">
        <f t="shared" si="53"/>
        <v>13390.656000000001</v>
      </c>
      <c r="BD22" s="16">
        <f t="shared" si="53"/>
        <v>13074.048000000001</v>
      </c>
      <c r="BE22" s="19"/>
      <c r="BF22" s="16">
        <v>1.61</v>
      </c>
      <c r="BG22" s="16">
        <f t="shared" ref="BG22:CF22" si="54">SUM(BG23:BG27)</f>
        <v>8547.1679999999997</v>
      </c>
      <c r="BH22" s="16">
        <f t="shared" si="54"/>
        <v>10921.596</v>
      </c>
      <c r="BI22" s="16">
        <f t="shared" si="54"/>
        <v>10483.032000000001</v>
      </c>
      <c r="BJ22" s="16">
        <f t="shared" si="54"/>
        <v>3952.8720000000003</v>
      </c>
      <c r="BK22" s="16">
        <f t="shared" si="54"/>
        <v>10481.1</v>
      </c>
      <c r="BL22" s="16">
        <f t="shared" si="54"/>
        <v>12272.064000000002</v>
      </c>
      <c r="BM22" s="16">
        <f t="shared" si="54"/>
        <v>22650.768000000004</v>
      </c>
      <c r="BN22" s="16">
        <f t="shared" si="54"/>
        <v>10792.152</v>
      </c>
      <c r="BO22" s="16">
        <f t="shared" si="54"/>
        <v>10316.879999999999</v>
      </c>
      <c r="BP22" s="16">
        <f t="shared" si="54"/>
        <v>9515.1</v>
      </c>
      <c r="BQ22" s="16">
        <f t="shared" si="54"/>
        <v>11418.12</v>
      </c>
      <c r="BR22" s="16">
        <f t="shared" si="54"/>
        <v>11684.735999999999</v>
      </c>
      <c r="BS22" s="16">
        <f t="shared" si="54"/>
        <v>11636.436</v>
      </c>
      <c r="BT22" s="16">
        <f t="shared" si="54"/>
        <v>11578.475999999999</v>
      </c>
      <c r="BU22" s="16">
        <f t="shared" si="54"/>
        <v>10355.52</v>
      </c>
      <c r="BV22" s="16">
        <f t="shared" si="54"/>
        <v>14277.48</v>
      </c>
      <c r="BW22" s="16">
        <f t="shared" si="54"/>
        <v>11435.508</v>
      </c>
      <c r="BX22" s="16">
        <f t="shared" si="54"/>
        <v>10444.392000000002</v>
      </c>
      <c r="BY22" s="16">
        <f t="shared" si="54"/>
        <v>3556.8119999999999</v>
      </c>
      <c r="BZ22" s="16">
        <f t="shared" si="54"/>
        <v>11085.815999999999</v>
      </c>
      <c r="CA22" s="16">
        <f t="shared" si="54"/>
        <v>10693.62</v>
      </c>
      <c r="CB22" s="16">
        <f t="shared" si="54"/>
        <v>9205.98</v>
      </c>
      <c r="CC22" s="16">
        <f t="shared" si="54"/>
        <v>12695.172</v>
      </c>
      <c r="CD22" s="16">
        <f t="shared" si="54"/>
        <v>9153.8160000000007</v>
      </c>
      <c r="CE22" s="16">
        <f t="shared" si="54"/>
        <v>16389.155999999999</v>
      </c>
      <c r="CF22" s="16">
        <f t="shared" si="54"/>
        <v>15682.044000000002</v>
      </c>
      <c r="CG22" s="19"/>
      <c r="CH22" s="30">
        <v>1.53</v>
      </c>
      <c r="CI22" s="30">
        <f t="shared" ref="CI22" si="55">SUM(CI23:CI27)</f>
        <v>14902.812000000002</v>
      </c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</row>
    <row r="23" spans="1:98" s="1" customFormat="1">
      <c r="A23" s="64" t="s">
        <v>39</v>
      </c>
      <c r="B23" s="65"/>
      <c r="C23" s="65"/>
      <c r="D23" s="65"/>
      <c r="E23" s="65"/>
      <c r="F23" s="65"/>
      <c r="G23" s="15" t="s">
        <v>4</v>
      </c>
      <c r="H23" s="15">
        <v>1.02</v>
      </c>
      <c r="I23" s="15">
        <f>1.02*12*I35</f>
        <v>7500.6719999999996</v>
      </c>
      <c r="J23" s="15">
        <f t="shared" ref="J23:AD23" si="56">1.02*12*J35</f>
        <v>7321.9680000000008</v>
      </c>
      <c r="K23" s="15">
        <f t="shared" si="56"/>
        <v>6799.32</v>
      </c>
      <c r="L23" s="15">
        <f t="shared" si="56"/>
        <v>8990.2800000000007</v>
      </c>
      <c r="M23" s="15">
        <f t="shared" si="56"/>
        <v>7062.4800000000005</v>
      </c>
      <c r="N23" s="15">
        <f t="shared" si="56"/>
        <v>6933.96</v>
      </c>
      <c r="O23" s="15">
        <f t="shared" si="56"/>
        <v>9017.2080000000005</v>
      </c>
      <c r="P23" s="15">
        <f t="shared" si="56"/>
        <v>8208.1440000000002</v>
      </c>
      <c r="Q23" s="15">
        <f t="shared" si="56"/>
        <v>2492.0639999999999</v>
      </c>
      <c r="R23" s="15">
        <f t="shared" si="56"/>
        <v>7299.9359999999997</v>
      </c>
      <c r="S23" s="15">
        <f t="shared" si="56"/>
        <v>780.91200000000003</v>
      </c>
      <c r="T23" s="15">
        <f t="shared" si="56"/>
        <v>5822.5680000000002</v>
      </c>
      <c r="U23" s="15">
        <f t="shared" si="56"/>
        <v>4769.9279999999999</v>
      </c>
      <c r="V23" s="15">
        <f t="shared" si="56"/>
        <v>4460.2559999999994</v>
      </c>
      <c r="W23" s="15">
        <f t="shared" si="56"/>
        <v>5179.9679999999998</v>
      </c>
      <c r="X23" s="15">
        <f t="shared" si="56"/>
        <v>6345.2159999999994</v>
      </c>
      <c r="Y23" s="15">
        <f t="shared" si="56"/>
        <v>7417.4400000000005</v>
      </c>
      <c r="Z23" s="15">
        <f t="shared" si="56"/>
        <v>6985.3680000000004</v>
      </c>
      <c r="AA23" s="15">
        <f t="shared" si="56"/>
        <v>6997.6080000000011</v>
      </c>
      <c r="AB23" s="15">
        <f t="shared" si="56"/>
        <v>7153.0559999999996</v>
      </c>
      <c r="AC23" s="15">
        <f t="shared" si="56"/>
        <v>7326.8640000000005</v>
      </c>
      <c r="AD23" s="15">
        <f t="shared" si="56"/>
        <v>7460.28</v>
      </c>
      <c r="AE23" s="15" t="s">
        <v>4</v>
      </c>
      <c r="AF23" s="15">
        <v>1.02</v>
      </c>
      <c r="AG23" s="15">
        <f t="shared" ref="AG23:AQ23" si="57">1.02*12*AG35</f>
        <v>4964.5440000000008</v>
      </c>
      <c r="AH23" s="15">
        <f t="shared" si="57"/>
        <v>5039.2079999999996</v>
      </c>
      <c r="AI23" s="15">
        <f t="shared" si="57"/>
        <v>5769.9359999999997</v>
      </c>
      <c r="AJ23" s="15">
        <f t="shared" si="57"/>
        <v>4949.8559999999998</v>
      </c>
      <c r="AK23" s="15">
        <f t="shared" si="57"/>
        <v>8708.76</v>
      </c>
      <c r="AL23" s="15">
        <f t="shared" si="57"/>
        <v>4107.7440000000006</v>
      </c>
      <c r="AM23" s="15">
        <f t="shared" si="57"/>
        <v>7090.6319999999996</v>
      </c>
      <c r="AN23" s="15">
        <f t="shared" si="57"/>
        <v>1623.0239999999999</v>
      </c>
      <c r="AO23" s="15">
        <f t="shared" si="57"/>
        <v>2314.5839999999998</v>
      </c>
      <c r="AP23" s="15">
        <f t="shared" si="57"/>
        <v>7277.9040000000005</v>
      </c>
      <c r="AQ23" s="15">
        <f t="shared" si="57"/>
        <v>2086.92</v>
      </c>
      <c r="AR23" s="34" t="s">
        <v>4</v>
      </c>
      <c r="AS23" s="24">
        <v>1.02</v>
      </c>
      <c r="AT23" s="24">
        <f t="shared" ref="AT23" si="58">1.02*12*AT35</f>
        <v>2086.92</v>
      </c>
      <c r="AU23" s="34">
        <v>1.1499999999999999</v>
      </c>
      <c r="AV23" s="34">
        <f>1.15*12*AV35</f>
        <v>2352.8999999999996</v>
      </c>
      <c r="AW23" s="34" t="s">
        <v>4</v>
      </c>
      <c r="AX23" s="15">
        <v>1.02</v>
      </c>
      <c r="AY23" s="15">
        <f t="shared" ref="AY23:BD23" si="59">1.02*12*AY35</f>
        <v>7055.1359999999995</v>
      </c>
      <c r="AZ23" s="15">
        <f t="shared" si="59"/>
        <v>7465.1759999999995</v>
      </c>
      <c r="BA23" s="15">
        <f t="shared" si="59"/>
        <v>7164.0719999999992</v>
      </c>
      <c r="BB23" s="15">
        <f t="shared" si="59"/>
        <v>7204.4640000000009</v>
      </c>
      <c r="BC23" s="15">
        <f t="shared" si="59"/>
        <v>7040.4480000000003</v>
      </c>
      <c r="BD23" s="15">
        <f t="shared" si="59"/>
        <v>6873.9840000000004</v>
      </c>
      <c r="BE23" s="34" t="s">
        <v>4</v>
      </c>
      <c r="BF23" s="15">
        <v>1.02</v>
      </c>
      <c r="BG23" s="15">
        <f t="shared" ref="BG23:CF23" si="60">1.02*12*BG35</f>
        <v>5414.9759999999997</v>
      </c>
      <c r="BH23" s="15">
        <f t="shared" si="60"/>
        <v>6919.2719999999999</v>
      </c>
      <c r="BI23" s="15">
        <f t="shared" si="60"/>
        <v>6641.424</v>
      </c>
      <c r="BJ23" s="15">
        <f t="shared" si="60"/>
        <v>2504.3040000000001</v>
      </c>
      <c r="BK23" s="15">
        <f t="shared" si="60"/>
        <v>6640.2</v>
      </c>
      <c r="BL23" s="15">
        <f t="shared" si="60"/>
        <v>7774.8480000000009</v>
      </c>
      <c r="BM23" s="15">
        <f t="shared" si="60"/>
        <v>14350.176000000001</v>
      </c>
      <c r="BN23" s="15">
        <f t="shared" si="60"/>
        <v>6837.2640000000001</v>
      </c>
      <c r="BO23" s="15">
        <f t="shared" si="60"/>
        <v>6536.16</v>
      </c>
      <c r="BP23" s="15">
        <f t="shared" si="60"/>
        <v>6028.2</v>
      </c>
      <c r="BQ23" s="15">
        <f t="shared" si="60"/>
        <v>7233.84</v>
      </c>
      <c r="BR23" s="15">
        <f t="shared" si="60"/>
        <v>7402.7519999999995</v>
      </c>
      <c r="BS23" s="15">
        <f t="shared" si="60"/>
        <v>7372.1519999999991</v>
      </c>
      <c r="BT23" s="15">
        <f t="shared" si="60"/>
        <v>7335.4319999999998</v>
      </c>
      <c r="BU23" s="15">
        <f t="shared" si="60"/>
        <v>6560.64</v>
      </c>
      <c r="BV23" s="15">
        <f t="shared" si="60"/>
        <v>9045.36</v>
      </c>
      <c r="BW23" s="15">
        <f t="shared" si="60"/>
        <v>7244.8559999999998</v>
      </c>
      <c r="BX23" s="15">
        <f t="shared" si="60"/>
        <v>6616.9440000000004</v>
      </c>
      <c r="BY23" s="15">
        <f t="shared" si="60"/>
        <v>2253.384</v>
      </c>
      <c r="BZ23" s="15">
        <f t="shared" si="60"/>
        <v>7023.3119999999999</v>
      </c>
      <c r="CA23" s="15">
        <f t="shared" si="60"/>
        <v>6774.84</v>
      </c>
      <c r="CB23" s="15">
        <f t="shared" si="60"/>
        <v>5832.36</v>
      </c>
      <c r="CC23" s="15">
        <f t="shared" si="60"/>
        <v>8042.9040000000005</v>
      </c>
      <c r="CD23" s="15">
        <f t="shared" si="60"/>
        <v>5799.3119999999999</v>
      </c>
      <c r="CE23" s="15">
        <f t="shared" si="60"/>
        <v>10383.191999999999</v>
      </c>
      <c r="CF23" s="15">
        <f t="shared" si="60"/>
        <v>9935.2080000000005</v>
      </c>
      <c r="CG23" s="34" t="s">
        <v>4</v>
      </c>
      <c r="CH23" s="29">
        <v>1.02</v>
      </c>
      <c r="CI23" s="29">
        <f t="shared" ref="CI23" si="61">1.02*12*CI35</f>
        <v>9935.2080000000005</v>
      </c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</row>
    <row r="24" spans="1:98" s="1" customFormat="1">
      <c r="A24" s="64" t="s">
        <v>28</v>
      </c>
      <c r="B24" s="65"/>
      <c r="C24" s="65"/>
      <c r="D24" s="65"/>
      <c r="E24" s="65"/>
      <c r="F24" s="65"/>
      <c r="G24" s="15" t="s">
        <v>3</v>
      </c>
      <c r="H24" s="15">
        <v>0</v>
      </c>
      <c r="I24" s="15">
        <f>0*1242*I35</f>
        <v>0</v>
      </c>
      <c r="J24" s="15">
        <f t="shared" ref="J24:AD24" si="62">0*1242*J35</f>
        <v>0</v>
      </c>
      <c r="K24" s="15">
        <f t="shared" si="62"/>
        <v>0</v>
      </c>
      <c r="L24" s="15">
        <f t="shared" si="62"/>
        <v>0</v>
      </c>
      <c r="M24" s="15">
        <f t="shared" si="62"/>
        <v>0</v>
      </c>
      <c r="N24" s="15">
        <f t="shared" si="62"/>
        <v>0</v>
      </c>
      <c r="O24" s="15">
        <f t="shared" si="62"/>
        <v>0</v>
      </c>
      <c r="P24" s="15">
        <f t="shared" si="62"/>
        <v>0</v>
      </c>
      <c r="Q24" s="15">
        <f t="shared" si="62"/>
        <v>0</v>
      </c>
      <c r="R24" s="15">
        <f t="shared" si="62"/>
        <v>0</v>
      </c>
      <c r="S24" s="15">
        <f t="shared" si="62"/>
        <v>0</v>
      </c>
      <c r="T24" s="15">
        <f t="shared" si="62"/>
        <v>0</v>
      </c>
      <c r="U24" s="15">
        <f t="shared" si="62"/>
        <v>0</v>
      </c>
      <c r="V24" s="15">
        <f t="shared" si="62"/>
        <v>0</v>
      </c>
      <c r="W24" s="15">
        <f t="shared" si="62"/>
        <v>0</v>
      </c>
      <c r="X24" s="15">
        <f t="shared" si="62"/>
        <v>0</v>
      </c>
      <c r="Y24" s="15">
        <f t="shared" si="62"/>
        <v>0</v>
      </c>
      <c r="Z24" s="15">
        <f t="shared" si="62"/>
        <v>0</v>
      </c>
      <c r="AA24" s="15">
        <f t="shared" si="62"/>
        <v>0</v>
      </c>
      <c r="AB24" s="15">
        <f t="shared" si="62"/>
        <v>0</v>
      </c>
      <c r="AC24" s="15">
        <f t="shared" si="62"/>
        <v>0</v>
      </c>
      <c r="AD24" s="15">
        <f t="shared" si="62"/>
        <v>0</v>
      </c>
      <c r="AE24" s="15" t="s">
        <v>3</v>
      </c>
      <c r="AF24" s="15">
        <v>0</v>
      </c>
      <c r="AG24" s="15">
        <f>0*12*AG35</f>
        <v>0</v>
      </c>
      <c r="AH24" s="15">
        <f t="shared" ref="AH24:AQ24" si="63">0*12*AH35</f>
        <v>0</v>
      </c>
      <c r="AI24" s="15">
        <f t="shared" si="63"/>
        <v>0</v>
      </c>
      <c r="AJ24" s="15">
        <f t="shared" si="63"/>
        <v>0</v>
      </c>
      <c r="AK24" s="15">
        <f t="shared" si="63"/>
        <v>0</v>
      </c>
      <c r="AL24" s="15">
        <f t="shared" si="63"/>
        <v>0</v>
      </c>
      <c r="AM24" s="15">
        <f t="shared" si="63"/>
        <v>0</v>
      </c>
      <c r="AN24" s="15">
        <f t="shared" si="63"/>
        <v>0</v>
      </c>
      <c r="AO24" s="15">
        <f t="shared" si="63"/>
        <v>0</v>
      </c>
      <c r="AP24" s="15">
        <f t="shared" si="63"/>
        <v>0</v>
      </c>
      <c r="AQ24" s="15">
        <f t="shared" si="63"/>
        <v>0</v>
      </c>
      <c r="AR24" s="34" t="s">
        <v>3</v>
      </c>
      <c r="AS24" s="24">
        <v>0</v>
      </c>
      <c r="AT24" s="24">
        <f t="shared" ref="AT24" si="64">0*12*AT35</f>
        <v>0</v>
      </c>
      <c r="AU24" s="34">
        <v>0</v>
      </c>
      <c r="AV24" s="34">
        <f t="shared" ref="AV24" si="65">0*12*AV35</f>
        <v>0</v>
      </c>
      <c r="AW24" s="34" t="s">
        <v>3</v>
      </c>
      <c r="AX24" s="15">
        <v>0</v>
      </c>
      <c r="AY24" s="15">
        <f>0*12*AY35</f>
        <v>0</v>
      </c>
      <c r="AZ24" s="15">
        <f t="shared" ref="AZ24:BD24" si="66">0*1242*AZ35</f>
        <v>0</v>
      </c>
      <c r="BA24" s="15">
        <f t="shared" si="66"/>
        <v>0</v>
      </c>
      <c r="BB24" s="15">
        <f t="shared" si="66"/>
        <v>0</v>
      </c>
      <c r="BC24" s="15">
        <f t="shared" si="66"/>
        <v>0</v>
      </c>
      <c r="BD24" s="15">
        <f t="shared" si="66"/>
        <v>0</v>
      </c>
      <c r="BE24" s="34" t="s">
        <v>3</v>
      </c>
      <c r="BF24" s="15">
        <v>0</v>
      </c>
      <c r="BG24" s="15">
        <f t="shared" ref="BG24:CF24" si="67">0*12*BG35</f>
        <v>0</v>
      </c>
      <c r="BH24" s="15">
        <f t="shared" si="67"/>
        <v>0</v>
      </c>
      <c r="BI24" s="15">
        <f t="shared" si="67"/>
        <v>0</v>
      </c>
      <c r="BJ24" s="15">
        <f t="shared" si="67"/>
        <v>0</v>
      </c>
      <c r="BK24" s="15">
        <f t="shared" si="67"/>
        <v>0</v>
      </c>
      <c r="BL24" s="15">
        <f t="shared" si="67"/>
        <v>0</v>
      </c>
      <c r="BM24" s="15">
        <f t="shared" si="67"/>
        <v>0</v>
      </c>
      <c r="BN24" s="15">
        <f t="shared" si="67"/>
        <v>0</v>
      </c>
      <c r="BO24" s="15">
        <f t="shared" si="67"/>
        <v>0</v>
      </c>
      <c r="BP24" s="15">
        <f t="shared" si="67"/>
        <v>0</v>
      </c>
      <c r="BQ24" s="15">
        <f t="shared" si="67"/>
        <v>0</v>
      </c>
      <c r="BR24" s="15">
        <f t="shared" si="67"/>
        <v>0</v>
      </c>
      <c r="BS24" s="15">
        <f t="shared" si="67"/>
        <v>0</v>
      </c>
      <c r="BT24" s="15">
        <f t="shared" si="67"/>
        <v>0</v>
      </c>
      <c r="BU24" s="15">
        <f t="shared" si="67"/>
        <v>0</v>
      </c>
      <c r="BV24" s="15">
        <f t="shared" si="67"/>
        <v>0</v>
      </c>
      <c r="BW24" s="15">
        <f t="shared" si="67"/>
        <v>0</v>
      </c>
      <c r="BX24" s="15">
        <f t="shared" si="67"/>
        <v>0</v>
      </c>
      <c r="BY24" s="15">
        <f t="shared" si="67"/>
        <v>0</v>
      </c>
      <c r="BZ24" s="15">
        <f t="shared" si="67"/>
        <v>0</v>
      </c>
      <c r="CA24" s="15">
        <f t="shared" si="67"/>
        <v>0</v>
      </c>
      <c r="CB24" s="15">
        <f t="shared" si="67"/>
        <v>0</v>
      </c>
      <c r="CC24" s="15">
        <f t="shared" si="67"/>
        <v>0</v>
      </c>
      <c r="CD24" s="15">
        <f t="shared" si="67"/>
        <v>0</v>
      </c>
      <c r="CE24" s="15">
        <f t="shared" si="67"/>
        <v>0</v>
      </c>
      <c r="CF24" s="15">
        <f t="shared" si="67"/>
        <v>0</v>
      </c>
      <c r="CG24" s="34" t="s">
        <v>3</v>
      </c>
      <c r="CH24" s="29">
        <v>0</v>
      </c>
      <c r="CI24" s="29">
        <f t="shared" ref="CI24" si="68">0*12*CI35</f>
        <v>0</v>
      </c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</row>
    <row r="25" spans="1:98" s="1" customFormat="1" ht="25.5" customHeight="1">
      <c r="A25" s="64" t="s">
        <v>29</v>
      </c>
      <c r="B25" s="64"/>
      <c r="C25" s="64"/>
      <c r="D25" s="64"/>
      <c r="E25" s="64"/>
      <c r="F25" s="64"/>
      <c r="G25" s="15" t="s">
        <v>8</v>
      </c>
      <c r="H25" s="15">
        <v>0</v>
      </c>
      <c r="I25" s="15">
        <f>0*12*I35</f>
        <v>0</v>
      </c>
      <c r="J25" s="15">
        <f t="shared" ref="J25:AD25" si="69">0*12*J35</f>
        <v>0</v>
      </c>
      <c r="K25" s="15">
        <f t="shared" si="69"/>
        <v>0</v>
      </c>
      <c r="L25" s="15">
        <f t="shared" si="69"/>
        <v>0</v>
      </c>
      <c r="M25" s="15">
        <f t="shared" si="69"/>
        <v>0</v>
      </c>
      <c r="N25" s="15">
        <f t="shared" si="69"/>
        <v>0</v>
      </c>
      <c r="O25" s="15">
        <f t="shared" si="69"/>
        <v>0</v>
      </c>
      <c r="P25" s="15">
        <f t="shared" si="69"/>
        <v>0</v>
      </c>
      <c r="Q25" s="15">
        <f t="shared" si="69"/>
        <v>0</v>
      </c>
      <c r="R25" s="15">
        <f t="shared" si="69"/>
        <v>0</v>
      </c>
      <c r="S25" s="15">
        <f t="shared" si="69"/>
        <v>0</v>
      </c>
      <c r="T25" s="15">
        <f t="shared" si="69"/>
        <v>0</v>
      </c>
      <c r="U25" s="15">
        <f t="shared" si="69"/>
        <v>0</v>
      </c>
      <c r="V25" s="15">
        <f t="shared" si="69"/>
        <v>0</v>
      </c>
      <c r="W25" s="15">
        <f t="shared" si="69"/>
        <v>0</v>
      </c>
      <c r="X25" s="15">
        <f t="shared" si="69"/>
        <v>0</v>
      </c>
      <c r="Y25" s="15">
        <f t="shared" si="69"/>
        <v>0</v>
      </c>
      <c r="Z25" s="15">
        <f t="shared" si="69"/>
        <v>0</v>
      </c>
      <c r="AA25" s="15">
        <f t="shared" si="69"/>
        <v>0</v>
      </c>
      <c r="AB25" s="15">
        <f t="shared" si="69"/>
        <v>0</v>
      </c>
      <c r="AC25" s="15">
        <f t="shared" si="69"/>
        <v>0</v>
      </c>
      <c r="AD25" s="15">
        <f t="shared" si="69"/>
        <v>0</v>
      </c>
      <c r="AE25" s="15" t="s">
        <v>8</v>
      </c>
      <c r="AF25" s="15">
        <v>0</v>
      </c>
      <c r="AG25" s="15">
        <f t="shared" ref="AG25:AQ25" si="70">0*12*AG35</f>
        <v>0</v>
      </c>
      <c r="AH25" s="15">
        <f t="shared" si="70"/>
        <v>0</v>
      </c>
      <c r="AI25" s="15">
        <f t="shared" si="70"/>
        <v>0</v>
      </c>
      <c r="AJ25" s="15">
        <f t="shared" si="70"/>
        <v>0</v>
      </c>
      <c r="AK25" s="15">
        <f t="shared" si="70"/>
        <v>0</v>
      </c>
      <c r="AL25" s="15">
        <f t="shared" si="70"/>
        <v>0</v>
      </c>
      <c r="AM25" s="15">
        <f t="shared" si="70"/>
        <v>0</v>
      </c>
      <c r="AN25" s="15">
        <f t="shared" si="70"/>
        <v>0</v>
      </c>
      <c r="AO25" s="15">
        <f t="shared" si="70"/>
        <v>0</v>
      </c>
      <c r="AP25" s="15">
        <f t="shared" si="70"/>
        <v>0</v>
      </c>
      <c r="AQ25" s="15">
        <f t="shared" si="70"/>
        <v>0</v>
      </c>
      <c r="AR25" s="34" t="s">
        <v>8</v>
      </c>
      <c r="AS25" s="24">
        <v>0</v>
      </c>
      <c r="AT25" s="24">
        <f t="shared" ref="AT25" si="71">0*12*AT35</f>
        <v>0</v>
      </c>
      <c r="AU25" s="34">
        <v>0</v>
      </c>
      <c r="AV25" s="34">
        <f t="shared" ref="AV25" si="72">0*12*AV35</f>
        <v>0</v>
      </c>
      <c r="AW25" s="34" t="s">
        <v>8</v>
      </c>
      <c r="AX25" s="15">
        <v>0</v>
      </c>
      <c r="AY25" s="15">
        <f t="shared" ref="AY25:BD25" si="73">0*12*AY35</f>
        <v>0</v>
      </c>
      <c r="AZ25" s="15">
        <f t="shared" si="73"/>
        <v>0</v>
      </c>
      <c r="BA25" s="15">
        <f t="shared" si="73"/>
        <v>0</v>
      </c>
      <c r="BB25" s="15">
        <f t="shared" si="73"/>
        <v>0</v>
      </c>
      <c r="BC25" s="15">
        <f t="shared" si="73"/>
        <v>0</v>
      </c>
      <c r="BD25" s="15">
        <f t="shared" si="73"/>
        <v>0</v>
      </c>
      <c r="BE25" s="34" t="s">
        <v>8</v>
      </c>
      <c r="BF25" s="15">
        <v>0</v>
      </c>
      <c r="BG25" s="15">
        <f t="shared" ref="BG25:CF25" si="74">0*12*BG35</f>
        <v>0</v>
      </c>
      <c r="BH25" s="15">
        <f t="shared" si="74"/>
        <v>0</v>
      </c>
      <c r="BI25" s="15">
        <f t="shared" si="74"/>
        <v>0</v>
      </c>
      <c r="BJ25" s="15">
        <f t="shared" si="74"/>
        <v>0</v>
      </c>
      <c r="BK25" s="15">
        <f t="shared" si="74"/>
        <v>0</v>
      </c>
      <c r="BL25" s="15">
        <f t="shared" si="74"/>
        <v>0</v>
      </c>
      <c r="BM25" s="15">
        <f t="shared" si="74"/>
        <v>0</v>
      </c>
      <c r="BN25" s="15">
        <f t="shared" si="74"/>
        <v>0</v>
      </c>
      <c r="BO25" s="15">
        <f t="shared" si="74"/>
        <v>0</v>
      </c>
      <c r="BP25" s="15">
        <f t="shared" si="74"/>
        <v>0</v>
      </c>
      <c r="BQ25" s="15">
        <f t="shared" si="74"/>
        <v>0</v>
      </c>
      <c r="BR25" s="15">
        <f t="shared" si="74"/>
        <v>0</v>
      </c>
      <c r="BS25" s="15">
        <f t="shared" si="74"/>
        <v>0</v>
      </c>
      <c r="BT25" s="15">
        <f t="shared" si="74"/>
        <v>0</v>
      </c>
      <c r="BU25" s="15">
        <f t="shared" si="74"/>
        <v>0</v>
      </c>
      <c r="BV25" s="15">
        <f t="shared" si="74"/>
        <v>0</v>
      </c>
      <c r="BW25" s="15">
        <f t="shared" si="74"/>
        <v>0</v>
      </c>
      <c r="BX25" s="15">
        <f t="shared" si="74"/>
        <v>0</v>
      </c>
      <c r="BY25" s="15">
        <f t="shared" si="74"/>
        <v>0</v>
      </c>
      <c r="BZ25" s="15">
        <f t="shared" si="74"/>
        <v>0</v>
      </c>
      <c r="CA25" s="15">
        <f t="shared" si="74"/>
        <v>0</v>
      </c>
      <c r="CB25" s="15">
        <f t="shared" si="74"/>
        <v>0</v>
      </c>
      <c r="CC25" s="15">
        <f t="shared" si="74"/>
        <v>0</v>
      </c>
      <c r="CD25" s="15">
        <f t="shared" si="74"/>
        <v>0</v>
      </c>
      <c r="CE25" s="15">
        <f t="shared" si="74"/>
        <v>0</v>
      </c>
      <c r="CF25" s="15">
        <f t="shared" si="74"/>
        <v>0</v>
      </c>
      <c r="CG25" s="34" t="s">
        <v>8</v>
      </c>
      <c r="CH25" s="29">
        <v>0</v>
      </c>
      <c r="CI25" s="29">
        <f t="shared" ref="CI25" si="75">0*12*CI35</f>
        <v>0</v>
      </c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</row>
    <row r="26" spans="1:98" s="1" customFormat="1" ht="38.25" customHeight="1">
      <c r="A26" s="64" t="s">
        <v>30</v>
      </c>
      <c r="B26" s="64"/>
      <c r="C26" s="64"/>
      <c r="D26" s="64"/>
      <c r="E26" s="64"/>
      <c r="F26" s="64"/>
      <c r="G26" s="20" t="s">
        <v>9</v>
      </c>
      <c r="H26" s="15">
        <f>0.03+0.01</f>
        <v>0.04</v>
      </c>
      <c r="I26" s="15">
        <f>0.04*12*I35</f>
        <v>294.14399999999995</v>
      </c>
      <c r="J26" s="15">
        <f t="shared" ref="J26:AD26" si="76">0.04*12*J35</f>
        <v>287.13600000000002</v>
      </c>
      <c r="K26" s="15">
        <f t="shared" si="76"/>
        <v>266.64</v>
      </c>
      <c r="L26" s="15">
        <f t="shared" si="76"/>
        <v>352.56</v>
      </c>
      <c r="M26" s="15">
        <f t="shared" si="76"/>
        <v>276.95999999999998</v>
      </c>
      <c r="N26" s="15">
        <f t="shared" si="76"/>
        <v>271.92</v>
      </c>
      <c r="O26" s="15">
        <f t="shared" si="76"/>
        <v>353.61599999999999</v>
      </c>
      <c r="P26" s="15">
        <f t="shared" si="76"/>
        <v>321.88799999999998</v>
      </c>
      <c r="Q26" s="15">
        <f t="shared" si="76"/>
        <v>97.727999999999994</v>
      </c>
      <c r="R26" s="15">
        <f t="shared" si="76"/>
        <v>286.27199999999999</v>
      </c>
      <c r="S26" s="15">
        <f t="shared" si="76"/>
        <v>30.623999999999999</v>
      </c>
      <c r="T26" s="15">
        <f t="shared" si="76"/>
        <v>228.33599999999998</v>
      </c>
      <c r="U26" s="15">
        <f t="shared" si="76"/>
        <v>187.05599999999998</v>
      </c>
      <c r="V26" s="15">
        <f t="shared" si="76"/>
        <v>174.91199999999998</v>
      </c>
      <c r="W26" s="15">
        <f t="shared" si="76"/>
        <v>203.136</v>
      </c>
      <c r="X26" s="15">
        <f t="shared" si="76"/>
        <v>248.83199999999999</v>
      </c>
      <c r="Y26" s="15">
        <f t="shared" si="76"/>
        <v>290.88</v>
      </c>
      <c r="Z26" s="15">
        <f t="shared" si="76"/>
        <v>273.93600000000004</v>
      </c>
      <c r="AA26" s="15">
        <f t="shared" si="76"/>
        <v>274.416</v>
      </c>
      <c r="AB26" s="15">
        <f t="shared" si="76"/>
        <v>280.512</v>
      </c>
      <c r="AC26" s="15">
        <f t="shared" si="76"/>
        <v>287.32799999999997</v>
      </c>
      <c r="AD26" s="15">
        <f t="shared" si="76"/>
        <v>292.56</v>
      </c>
      <c r="AE26" s="20" t="s">
        <v>9</v>
      </c>
      <c r="AF26" s="15">
        <v>0.04</v>
      </c>
      <c r="AG26" s="15">
        <f t="shared" ref="AG26:AQ26" si="77">0.04*12*AG35</f>
        <v>194.68800000000002</v>
      </c>
      <c r="AH26" s="15">
        <f t="shared" si="77"/>
        <v>197.61599999999999</v>
      </c>
      <c r="AI26" s="15">
        <f t="shared" si="77"/>
        <v>226.27199999999999</v>
      </c>
      <c r="AJ26" s="15">
        <f t="shared" si="77"/>
        <v>194.11199999999999</v>
      </c>
      <c r="AK26" s="15">
        <f t="shared" si="77"/>
        <v>341.52</v>
      </c>
      <c r="AL26" s="15">
        <f t="shared" si="77"/>
        <v>161.08799999999999</v>
      </c>
      <c r="AM26" s="15">
        <f t="shared" si="77"/>
        <v>278.06399999999996</v>
      </c>
      <c r="AN26" s="15">
        <f t="shared" si="77"/>
        <v>63.647999999999996</v>
      </c>
      <c r="AO26" s="15">
        <f t="shared" si="77"/>
        <v>90.768000000000001</v>
      </c>
      <c r="AP26" s="15">
        <f t="shared" si="77"/>
        <v>285.40800000000002</v>
      </c>
      <c r="AQ26" s="15">
        <f t="shared" si="77"/>
        <v>81.84</v>
      </c>
      <c r="AR26" s="20" t="s">
        <v>9</v>
      </c>
      <c r="AS26" s="24">
        <v>0.04</v>
      </c>
      <c r="AT26" s="24">
        <f t="shared" ref="AT26" si="78">0.04*12*AT35</f>
        <v>81.84</v>
      </c>
      <c r="AU26" s="34">
        <v>0.04</v>
      </c>
      <c r="AV26" s="34">
        <f t="shared" ref="AV26" si="79">0.04*12*AV35</f>
        <v>81.84</v>
      </c>
      <c r="AW26" s="20" t="s">
        <v>9</v>
      </c>
      <c r="AX26" s="15">
        <v>0.04</v>
      </c>
      <c r="AY26" s="15">
        <f t="shared" ref="AY26:BD26" si="80">0.04*12*AY35</f>
        <v>276.67199999999997</v>
      </c>
      <c r="AZ26" s="15">
        <f t="shared" si="80"/>
        <v>292.75199999999995</v>
      </c>
      <c r="BA26" s="15">
        <f t="shared" si="80"/>
        <v>280.94399999999996</v>
      </c>
      <c r="BB26" s="15">
        <f t="shared" si="80"/>
        <v>282.52800000000002</v>
      </c>
      <c r="BC26" s="15">
        <f t="shared" si="80"/>
        <v>276.096</v>
      </c>
      <c r="BD26" s="15">
        <f t="shared" si="80"/>
        <v>269.56799999999998</v>
      </c>
      <c r="BE26" s="20" t="s">
        <v>9</v>
      </c>
      <c r="BF26" s="15">
        <v>0.04</v>
      </c>
      <c r="BG26" s="15">
        <f t="shared" ref="BG26:CF26" si="81">0.04*12*BG35</f>
        <v>212.35199999999998</v>
      </c>
      <c r="BH26" s="15">
        <f t="shared" si="81"/>
        <v>271.34399999999999</v>
      </c>
      <c r="BI26" s="15">
        <f t="shared" si="81"/>
        <v>260.44799999999998</v>
      </c>
      <c r="BJ26" s="15">
        <f t="shared" si="81"/>
        <v>98.207999999999998</v>
      </c>
      <c r="BK26" s="15">
        <f t="shared" si="81"/>
        <v>260.39999999999998</v>
      </c>
      <c r="BL26" s="15">
        <f t="shared" si="81"/>
        <v>304.89600000000002</v>
      </c>
      <c r="BM26" s="15">
        <f t="shared" si="81"/>
        <v>562.75200000000007</v>
      </c>
      <c r="BN26" s="15">
        <f t="shared" si="81"/>
        <v>268.12799999999999</v>
      </c>
      <c r="BO26" s="15">
        <f t="shared" si="81"/>
        <v>256.32</v>
      </c>
      <c r="BP26" s="15">
        <f t="shared" si="81"/>
        <v>236.39999999999998</v>
      </c>
      <c r="BQ26" s="15">
        <f t="shared" si="81"/>
        <v>283.68</v>
      </c>
      <c r="BR26" s="15">
        <f t="shared" si="81"/>
        <v>290.30399999999997</v>
      </c>
      <c r="BS26" s="15">
        <f t="shared" si="81"/>
        <v>289.10399999999998</v>
      </c>
      <c r="BT26" s="15">
        <f t="shared" si="81"/>
        <v>287.66399999999999</v>
      </c>
      <c r="BU26" s="15">
        <f t="shared" si="81"/>
        <v>257.27999999999997</v>
      </c>
      <c r="BV26" s="15">
        <f t="shared" si="81"/>
        <v>354.71999999999997</v>
      </c>
      <c r="BW26" s="15">
        <f t="shared" si="81"/>
        <v>284.11199999999997</v>
      </c>
      <c r="BX26" s="15">
        <f t="shared" si="81"/>
        <v>259.488</v>
      </c>
      <c r="BY26" s="15">
        <f t="shared" si="81"/>
        <v>88.367999999999995</v>
      </c>
      <c r="BZ26" s="15">
        <f t="shared" si="81"/>
        <v>275.42399999999998</v>
      </c>
      <c r="CA26" s="15">
        <f t="shared" si="81"/>
        <v>265.68</v>
      </c>
      <c r="CB26" s="15">
        <f t="shared" si="81"/>
        <v>228.72</v>
      </c>
      <c r="CC26" s="15">
        <f t="shared" si="81"/>
        <v>315.40800000000002</v>
      </c>
      <c r="CD26" s="15">
        <f t="shared" si="81"/>
        <v>227.42400000000001</v>
      </c>
      <c r="CE26" s="15">
        <f t="shared" si="81"/>
        <v>407.18399999999997</v>
      </c>
      <c r="CF26" s="15">
        <f t="shared" si="81"/>
        <v>389.61599999999999</v>
      </c>
      <c r="CG26" s="20" t="s">
        <v>9</v>
      </c>
      <c r="CH26" s="29">
        <v>0.04</v>
      </c>
      <c r="CI26" s="29">
        <f t="shared" ref="CI26" si="82">0.04*12*CI35</f>
        <v>389.61599999999999</v>
      </c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</row>
    <row r="27" spans="1:98" s="1" customFormat="1" ht="85.5" customHeight="1">
      <c r="A27" s="64" t="s">
        <v>49</v>
      </c>
      <c r="B27" s="64"/>
      <c r="C27" s="64"/>
      <c r="D27" s="64"/>
      <c r="E27" s="64"/>
      <c r="F27" s="64"/>
      <c r="G27" s="15" t="s">
        <v>8</v>
      </c>
      <c r="H27" s="15">
        <f>0.32+0.18+0.38</f>
        <v>0.88</v>
      </c>
      <c r="I27" s="15">
        <f>0.88*12*I35</f>
        <v>6471.1679999999997</v>
      </c>
      <c r="J27" s="15">
        <f t="shared" ref="J27:AD27" si="83">0.88*12*J35</f>
        <v>6316.9920000000011</v>
      </c>
      <c r="K27" s="15">
        <f t="shared" si="83"/>
        <v>5866.08</v>
      </c>
      <c r="L27" s="15">
        <f t="shared" si="83"/>
        <v>7756.3200000000006</v>
      </c>
      <c r="M27" s="15">
        <f t="shared" si="83"/>
        <v>6093.12</v>
      </c>
      <c r="N27" s="15">
        <f t="shared" si="83"/>
        <v>5982.2400000000007</v>
      </c>
      <c r="O27" s="15">
        <f t="shared" si="83"/>
        <v>7779.5520000000006</v>
      </c>
      <c r="P27" s="15">
        <f t="shared" si="83"/>
        <v>7081.536000000001</v>
      </c>
      <c r="Q27" s="15">
        <f t="shared" si="83"/>
        <v>2150.0160000000001</v>
      </c>
      <c r="R27" s="15">
        <f t="shared" si="83"/>
        <v>6297.9840000000004</v>
      </c>
      <c r="S27" s="15">
        <f t="shared" si="83"/>
        <v>673.72799999999995</v>
      </c>
      <c r="T27" s="15">
        <f t="shared" si="83"/>
        <v>5023.3919999999998</v>
      </c>
      <c r="U27" s="15">
        <f t="shared" si="83"/>
        <v>4115.232</v>
      </c>
      <c r="V27" s="15">
        <f t="shared" si="83"/>
        <v>3848.0639999999999</v>
      </c>
      <c r="W27" s="15">
        <f t="shared" si="83"/>
        <v>4468.9920000000002</v>
      </c>
      <c r="X27" s="15">
        <f t="shared" si="83"/>
        <v>5474.3040000000001</v>
      </c>
      <c r="Y27" s="15">
        <f t="shared" si="83"/>
        <v>6399.3600000000006</v>
      </c>
      <c r="Z27" s="15">
        <f t="shared" si="83"/>
        <v>6026.5920000000006</v>
      </c>
      <c r="AA27" s="15">
        <f t="shared" si="83"/>
        <v>6037.152000000001</v>
      </c>
      <c r="AB27" s="15">
        <f t="shared" si="83"/>
        <v>6171.2640000000001</v>
      </c>
      <c r="AC27" s="15">
        <f t="shared" si="83"/>
        <v>6321.2160000000003</v>
      </c>
      <c r="AD27" s="15">
        <f t="shared" si="83"/>
        <v>6436.3200000000006</v>
      </c>
      <c r="AE27" s="15" t="s">
        <v>8</v>
      </c>
      <c r="AF27" s="15">
        <v>2.17</v>
      </c>
      <c r="AG27" s="15">
        <f>2.17*12*AG35</f>
        <v>10561.824000000001</v>
      </c>
      <c r="AH27" s="15">
        <f t="shared" ref="AH27:AQ27" si="84">2.17*12*AH35</f>
        <v>10720.668</v>
      </c>
      <c r="AI27" s="15">
        <f t="shared" si="84"/>
        <v>12275.255999999999</v>
      </c>
      <c r="AJ27" s="15">
        <f t="shared" si="84"/>
        <v>10530.575999999999</v>
      </c>
      <c r="AK27" s="15">
        <f t="shared" si="84"/>
        <v>18527.46</v>
      </c>
      <c r="AL27" s="15">
        <f t="shared" si="84"/>
        <v>8739.0239999999994</v>
      </c>
      <c r="AM27" s="15">
        <f t="shared" si="84"/>
        <v>15084.971999999998</v>
      </c>
      <c r="AN27" s="15">
        <f t="shared" si="84"/>
        <v>3452.9039999999995</v>
      </c>
      <c r="AO27" s="15">
        <f t="shared" si="84"/>
        <v>4924.1639999999998</v>
      </c>
      <c r="AP27" s="15">
        <f t="shared" si="84"/>
        <v>15483.384</v>
      </c>
      <c r="AQ27" s="15">
        <f t="shared" si="84"/>
        <v>4439.82</v>
      </c>
      <c r="AR27" s="34" t="s">
        <v>8</v>
      </c>
      <c r="AS27" s="24">
        <v>0.84</v>
      </c>
      <c r="AT27" s="24">
        <f>0.84*12*AT35</f>
        <v>1718.64</v>
      </c>
      <c r="AU27" s="34">
        <v>4.0199999999999996</v>
      </c>
      <c r="AV27" s="34">
        <f>4.02*12*AV35</f>
        <v>8224.9199999999983</v>
      </c>
      <c r="AW27" s="34" t="s">
        <v>8</v>
      </c>
      <c r="AX27" s="15">
        <v>0.88</v>
      </c>
      <c r="AY27" s="15">
        <f t="shared" ref="AY27:BD27" si="85">0.88*12*AY35</f>
        <v>6086.7839999999997</v>
      </c>
      <c r="AZ27" s="15">
        <f t="shared" si="85"/>
        <v>6440.5439999999999</v>
      </c>
      <c r="BA27" s="15">
        <f t="shared" si="85"/>
        <v>6180.768</v>
      </c>
      <c r="BB27" s="15">
        <f t="shared" si="85"/>
        <v>6215.6160000000009</v>
      </c>
      <c r="BC27" s="15">
        <f t="shared" si="85"/>
        <v>6074.112000000001</v>
      </c>
      <c r="BD27" s="15">
        <f t="shared" si="85"/>
        <v>5930.4960000000001</v>
      </c>
      <c r="BE27" s="34" t="s">
        <v>8</v>
      </c>
      <c r="BF27" s="15">
        <v>0.55000000000000004</v>
      </c>
      <c r="BG27" s="15">
        <f>0.55*12*BG35</f>
        <v>2919.84</v>
      </c>
      <c r="BH27" s="15">
        <f t="shared" ref="BH27:CF27" si="86">0.55*12*BH35</f>
        <v>3730.98</v>
      </c>
      <c r="BI27" s="15">
        <f t="shared" si="86"/>
        <v>3581.1600000000003</v>
      </c>
      <c r="BJ27" s="15">
        <f t="shared" si="86"/>
        <v>1350.3600000000001</v>
      </c>
      <c r="BK27" s="15">
        <f t="shared" si="86"/>
        <v>3580.5000000000005</v>
      </c>
      <c r="BL27" s="15">
        <f t="shared" si="86"/>
        <v>4192.3200000000006</v>
      </c>
      <c r="BM27" s="15">
        <f t="shared" si="86"/>
        <v>7737.8400000000011</v>
      </c>
      <c r="BN27" s="15">
        <f t="shared" si="86"/>
        <v>3686.7600000000007</v>
      </c>
      <c r="BO27" s="15">
        <f t="shared" si="86"/>
        <v>3524.4</v>
      </c>
      <c r="BP27" s="15">
        <f t="shared" si="86"/>
        <v>3250.5000000000005</v>
      </c>
      <c r="BQ27" s="15">
        <f t="shared" si="86"/>
        <v>3900.6000000000004</v>
      </c>
      <c r="BR27" s="15">
        <f t="shared" si="86"/>
        <v>3991.68</v>
      </c>
      <c r="BS27" s="15">
        <f t="shared" si="86"/>
        <v>3975.18</v>
      </c>
      <c r="BT27" s="15">
        <f t="shared" si="86"/>
        <v>3955.38</v>
      </c>
      <c r="BU27" s="15">
        <f t="shared" si="86"/>
        <v>3537.6000000000004</v>
      </c>
      <c r="BV27" s="15">
        <f t="shared" si="86"/>
        <v>4877.4000000000005</v>
      </c>
      <c r="BW27" s="15">
        <f t="shared" si="86"/>
        <v>3906.54</v>
      </c>
      <c r="BX27" s="15">
        <f t="shared" si="86"/>
        <v>3567.9600000000005</v>
      </c>
      <c r="BY27" s="15">
        <f t="shared" si="86"/>
        <v>1215.0600000000002</v>
      </c>
      <c r="BZ27" s="15">
        <f t="shared" si="86"/>
        <v>3787.08</v>
      </c>
      <c r="CA27" s="15">
        <f t="shared" si="86"/>
        <v>3653.1000000000004</v>
      </c>
      <c r="CB27" s="15">
        <f t="shared" si="86"/>
        <v>3144.9</v>
      </c>
      <c r="CC27" s="15">
        <f t="shared" si="86"/>
        <v>4336.8600000000006</v>
      </c>
      <c r="CD27" s="15">
        <f t="shared" si="86"/>
        <v>3127.0800000000004</v>
      </c>
      <c r="CE27" s="15">
        <f t="shared" si="86"/>
        <v>5598.78</v>
      </c>
      <c r="CF27" s="15">
        <f t="shared" si="86"/>
        <v>5357.2200000000012</v>
      </c>
      <c r="CG27" s="34" t="s">
        <v>8</v>
      </c>
      <c r="CH27" s="29">
        <v>0.47</v>
      </c>
      <c r="CI27" s="29">
        <f>0.47*12*CI35</f>
        <v>4577.9880000000003</v>
      </c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</row>
    <row r="28" spans="1:98" s="1" customFormat="1">
      <c r="A28" s="61" t="s">
        <v>7</v>
      </c>
      <c r="B28" s="62"/>
      <c r="C28" s="62"/>
      <c r="D28" s="62"/>
      <c r="E28" s="62"/>
      <c r="F28" s="63"/>
      <c r="G28" s="19"/>
      <c r="H28" s="16">
        <f t="shared" ref="H28" si="87">SUM(H29:H33)</f>
        <v>11.659999999999997</v>
      </c>
      <c r="I28" s="16">
        <f t="shared" ref="I28:AD28" si="88">SUM(I29:I33)</f>
        <v>85742.975999999981</v>
      </c>
      <c r="J28" s="16">
        <f t="shared" si="88"/>
        <v>83700.144</v>
      </c>
      <c r="K28" s="16">
        <f t="shared" si="88"/>
        <v>77725.56</v>
      </c>
      <c r="L28" s="16">
        <f t="shared" si="88"/>
        <v>102771.23999999999</v>
      </c>
      <c r="M28" s="16">
        <f t="shared" si="88"/>
        <v>80733.84</v>
      </c>
      <c r="N28" s="16">
        <f t="shared" si="88"/>
        <v>79264.679999999993</v>
      </c>
      <c r="O28" s="16">
        <f t="shared" si="88"/>
        <v>103079.064</v>
      </c>
      <c r="P28" s="16">
        <f t="shared" si="88"/>
        <v>93830.351999999984</v>
      </c>
      <c r="Q28" s="16">
        <f t="shared" si="88"/>
        <v>28487.711999999992</v>
      </c>
      <c r="R28" s="16">
        <f t="shared" si="88"/>
        <v>83448.287999999986</v>
      </c>
      <c r="S28" s="16">
        <f t="shared" si="88"/>
        <v>8926.895999999997</v>
      </c>
      <c r="T28" s="16">
        <f t="shared" si="88"/>
        <v>66559.943999999989</v>
      </c>
      <c r="U28" s="16">
        <f t="shared" si="88"/>
        <v>54526.824000000001</v>
      </c>
      <c r="V28" s="16">
        <f t="shared" si="88"/>
        <v>50986.847999999998</v>
      </c>
      <c r="W28" s="16">
        <f t="shared" si="88"/>
        <v>59214.143999999986</v>
      </c>
      <c r="X28" s="16">
        <f t="shared" si="88"/>
        <v>72534.527999999991</v>
      </c>
      <c r="Y28" s="16">
        <f t="shared" si="88"/>
        <v>84791.51999999999</v>
      </c>
      <c r="Z28" s="16">
        <f t="shared" si="88"/>
        <v>79852.344000000012</v>
      </c>
      <c r="AA28" s="16">
        <f t="shared" si="88"/>
        <v>79992.263999999996</v>
      </c>
      <c r="AB28" s="16">
        <f t="shared" si="88"/>
        <v>81769.247999999992</v>
      </c>
      <c r="AC28" s="16">
        <f t="shared" si="88"/>
        <v>83756.111999999994</v>
      </c>
      <c r="AD28" s="16">
        <f t="shared" si="88"/>
        <v>85281.239999999991</v>
      </c>
      <c r="AE28" s="19"/>
      <c r="AF28" s="16">
        <v>7.3299999999999992</v>
      </c>
      <c r="AG28" s="16">
        <f t="shared" ref="AG28:AQ28" si="89">SUM(AG29:AG33)</f>
        <v>35676.576000000001</v>
      </c>
      <c r="AH28" s="16">
        <f t="shared" si="89"/>
        <v>36213.132000000005</v>
      </c>
      <c r="AI28" s="16">
        <f t="shared" si="89"/>
        <v>41464.343999999997</v>
      </c>
      <c r="AJ28" s="16">
        <f t="shared" si="89"/>
        <v>35571.023999999998</v>
      </c>
      <c r="AK28" s="16">
        <f t="shared" si="89"/>
        <v>62583.540000000008</v>
      </c>
      <c r="AL28" s="16">
        <f t="shared" si="89"/>
        <v>29519.376</v>
      </c>
      <c r="AM28" s="16">
        <f t="shared" si="89"/>
        <v>50955.228000000003</v>
      </c>
      <c r="AN28" s="16">
        <f t="shared" si="89"/>
        <v>11663.495999999999</v>
      </c>
      <c r="AO28" s="16">
        <f t="shared" si="89"/>
        <v>16633.236000000001</v>
      </c>
      <c r="AP28" s="16">
        <f t="shared" si="89"/>
        <v>52301.016000000011</v>
      </c>
      <c r="AQ28" s="16">
        <f t="shared" si="89"/>
        <v>14997.18</v>
      </c>
      <c r="AR28" s="19"/>
      <c r="AS28" s="25">
        <v>9.370000000000001</v>
      </c>
      <c r="AT28" s="25">
        <f t="shared" ref="AT28" si="90">SUM(AT29:AT33)</f>
        <v>19171.02</v>
      </c>
      <c r="AU28" s="35">
        <v>6.8</v>
      </c>
      <c r="AV28" s="35">
        <f t="shared" ref="AV28" si="91">SUM(AV29:AV33)</f>
        <v>13912.800000000001</v>
      </c>
      <c r="AW28" s="19"/>
      <c r="AX28" s="16">
        <v>6.28</v>
      </c>
      <c r="AY28" s="16">
        <f t="shared" ref="AY28:BD28" si="92">SUM(AY29:AY33)</f>
        <v>43437.503999999994</v>
      </c>
      <c r="AZ28" s="16">
        <f t="shared" si="92"/>
        <v>45962.063999999991</v>
      </c>
      <c r="BA28" s="16">
        <f t="shared" si="92"/>
        <v>44108.207999999991</v>
      </c>
      <c r="BB28" s="16">
        <f t="shared" si="92"/>
        <v>44356.895999999993</v>
      </c>
      <c r="BC28" s="16">
        <f t="shared" si="92"/>
        <v>43347.072</v>
      </c>
      <c r="BD28" s="16">
        <f t="shared" si="92"/>
        <v>42322.175999999999</v>
      </c>
      <c r="BE28" s="19"/>
      <c r="BF28" s="16">
        <v>4.3499999999999996</v>
      </c>
      <c r="BG28" s="16">
        <f t="shared" ref="BG28:CF28" si="93">SUM(BG29:BG33)</f>
        <v>23093.279999999999</v>
      </c>
      <c r="BH28" s="16">
        <f t="shared" si="93"/>
        <v>29508.659999999996</v>
      </c>
      <c r="BI28" s="16">
        <f t="shared" si="93"/>
        <v>28323.720000000005</v>
      </c>
      <c r="BJ28" s="16">
        <f t="shared" si="93"/>
        <v>10680.119999999999</v>
      </c>
      <c r="BK28" s="16">
        <f t="shared" si="93"/>
        <v>28318.500000000004</v>
      </c>
      <c r="BL28" s="16">
        <f t="shared" si="93"/>
        <v>33157.440000000002</v>
      </c>
      <c r="BM28" s="16">
        <f t="shared" si="93"/>
        <v>61199.280000000006</v>
      </c>
      <c r="BN28" s="16">
        <f t="shared" si="93"/>
        <v>29158.920000000002</v>
      </c>
      <c r="BO28" s="16">
        <f t="shared" si="93"/>
        <v>27874.800000000003</v>
      </c>
      <c r="BP28" s="16">
        <f t="shared" si="93"/>
        <v>25708.500000000004</v>
      </c>
      <c r="BQ28" s="16">
        <f t="shared" si="93"/>
        <v>30850.200000000004</v>
      </c>
      <c r="BR28" s="16">
        <f t="shared" si="93"/>
        <v>31570.559999999998</v>
      </c>
      <c r="BS28" s="16">
        <f t="shared" si="93"/>
        <v>31440.06</v>
      </c>
      <c r="BT28" s="16">
        <f t="shared" si="93"/>
        <v>31283.460000000003</v>
      </c>
      <c r="BU28" s="16">
        <f t="shared" si="93"/>
        <v>27979.200000000004</v>
      </c>
      <c r="BV28" s="16">
        <f t="shared" si="93"/>
        <v>38575.800000000003</v>
      </c>
      <c r="BW28" s="16">
        <f t="shared" si="93"/>
        <v>30897.18</v>
      </c>
      <c r="BX28" s="16">
        <f t="shared" si="93"/>
        <v>28219.320000000003</v>
      </c>
      <c r="BY28" s="16">
        <f t="shared" si="93"/>
        <v>9610.0199999999986</v>
      </c>
      <c r="BZ28" s="16">
        <f t="shared" si="93"/>
        <v>29952.36</v>
      </c>
      <c r="CA28" s="16">
        <f t="shared" si="93"/>
        <v>28892.7</v>
      </c>
      <c r="CB28" s="16">
        <f t="shared" si="93"/>
        <v>24873.300000000003</v>
      </c>
      <c r="CC28" s="16">
        <f t="shared" si="93"/>
        <v>34300.62000000001</v>
      </c>
      <c r="CD28" s="16">
        <f t="shared" si="93"/>
        <v>24732.36</v>
      </c>
      <c r="CE28" s="16">
        <f t="shared" si="93"/>
        <v>44281.26</v>
      </c>
      <c r="CF28" s="16">
        <f t="shared" si="93"/>
        <v>42370.740000000005</v>
      </c>
      <c r="CG28" s="19"/>
      <c r="CH28" s="30">
        <v>4.919999999999999</v>
      </c>
      <c r="CI28" s="30">
        <f t="shared" ref="CI28" si="94">SUM(CI29:CI33)</f>
        <v>47922.767999999996</v>
      </c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</row>
    <row r="29" spans="1:98" s="1" customFormat="1" ht="193.5" customHeight="1">
      <c r="A29" s="64" t="s">
        <v>40</v>
      </c>
      <c r="B29" s="64"/>
      <c r="C29" s="64"/>
      <c r="D29" s="64"/>
      <c r="E29" s="64"/>
      <c r="F29" s="64"/>
      <c r="G29" s="20" t="s">
        <v>45</v>
      </c>
      <c r="H29" s="15">
        <f>0.49+0.35+2.46+2.46+0.81+0.1+0.13+0.14+0.1+0.03+0.02+0.04+0.01</f>
        <v>7.1399999999999988</v>
      </c>
      <c r="I29" s="15">
        <f>7.14*12*I35</f>
        <v>52504.703999999991</v>
      </c>
      <c r="J29" s="15">
        <f t="shared" ref="J29:AD29" si="95">7.14*12*J35</f>
        <v>51253.775999999998</v>
      </c>
      <c r="K29" s="15">
        <f t="shared" si="95"/>
        <v>47595.24</v>
      </c>
      <c r="L29" s="15">
        <f t="shared" si="95"/>
        <v>62931.959999999992</v>
      </c>
      <c r="M29" s="15">
        <f t="shared" si="95"/>
        <v>49437.359999999993</v>
      </c>
      <c r="N29" s="15">
        <f t="shared" si="95"/>
        <v>48537.719999999994</v>
      </c>
      <c r="O29" s="15">
        <f t="shared" si="95"/>
        <v>63120.455999999998</v>
      </c>
      <c r="P29" s="15">
        <f t="shared" si="95"/>
        <v>57457.007999999994</v>
      </c>
      <c r="Q29" s="15">
        <f t="shared" si="95"/>
        <v>17444.447999999997</v>
      </c>
      <c r="R29" s="15">
        <f t="shared" si="95"/>
        <v>51099.551999999996</v>
      </c>
      <c r="S29" s="15">
        <f t="shared" si="95"/>
        <v>5466.3839999999991</v>
      </c>
      <c r="T29" s="15">
        <f t="shared" si="95"/>
        <v>40757.975999999995</v>
      </c>
      <c r="U29" s="15">
        <f t="shared" si="95"/>
        <v>33389.495999999999</v>
      </c>
      <c r="V29" s="15">
        <f t="shared" si="95"/>
        <v>31221.791999999994</v>
      </c>
      <c r="W29" s="15">
        <f t="shared" si="95"/>
        <v>36259.775999999998</v>
      </c>
      <c r="X29" s="15">
        <f t="shared" si="95"/>
        <v>44416.511999999995</v>
      </c>
      <c r="Y29" s="15">
        <f t="shared" si="95"/>
        <v>51922.079999999994</v>
      </c>
      <c r="Z29" s="15">
        <f t="shared" si="95"/>
        <v>48897.576000000001</v>
      </c>
      <c r="AA29" s="15">
        <f t="shared" si="95"/>
        <v>48983.256000000001</v>
      </c>
      <c r="AB29" s="15">
        <f t="shared" si="95"/>
        <v>50071.391999999993</v>
      </c>
      <c r="AC29" s="15">
        <f t="shared" si="95"/>
        <v>51288.047999999995</v>
      </c>
      <c r="AD29" s="15">
        <f t="shared" si="95"/>
        <v>52221.96</v>
      </c>
      <c r="AE29" s="20" t="s">
        <v>45</v>
      </c>
      <c r="AF29" s="15">
        <v>1.57</v>
      </c>
      <c r="AG29" s="15">
        <f>1.57*12*AG35</f>
        <v>7641.5040000000008</v>
      </c>
      <c r="AH29" s="15">
        <f t="shared" ref="AH29:AQ29" si="96">1.57*12*AH35</f>
        <v>7756.4279999999999</v>
      </c>
      <c r="AI29" s="15">
        <f t="shared" si="96"/>
        <v>8881.1759999999995</v>
      </c>
      <c r="AJ29" s="15">
        <f t="shared" si="96"/>
        <v>7618.8959999999997</v>
      </c>
      <c r="AK29" s="15">
        <f t="shared" si="96"/>
        <v>13404.66</v>
      </c>
      <c r="AL29" s="15">
        <f t="shared" si="96"/>
        <v>6322.7040000000006</v>
      </c>
      <c r="AM29" s="15">
        <f t="shared" si="96"/>
        <v>10914.011999999999</v>
      </c>
      <c r="AN29" s="15">
        <f t="shared" si="96"/>
        <v>2498.1839999999997</v>
      </c>
      <c r="AO29" s="15">
        <f t="shared" si="96"/>
        <v>3562.6439999999998</v>
      </c>
      <c r="AP29" s="15">
        <f t="shared" si="96"/>
        <v>11202.264000000001</v>
      </c>
      <c r="AQ29" s="15">
        <f t="shared" si="96"/>
        <v>3212.22</v>
      </c>
      <c r="AR29" s="20" t="s">
        <v>45</v>
      </c>
      <c r="AS29" s="24">
        <v>5.91</v>
      </c>
      <c r="AT29" s="24">
        <f>5.91*12*AT35</f>
        <v>12091.86</v>
      </c>
      <c r="AU29" s="34">
        <v>2.2400000000000002</v>
      </c>
      <c r="AV29" s="34">
        <f>2.24*12*AV35</f>
        <v>4583.0400000000009</v>
      </c>
      <c r="AW29" s="20" t="s">
        <v>45</v>
      </c>
      <c r="AX29" s="15">
        <v>3.3000000000000003</v>
      </c>
      <c r="AY29" s="15">
        <f>3.3*12*AY35</f>
        <v>22825.439999999995</v>
      </c>
      <c r="AZ29" s="15">
        <f t="shared" ref="AZ29:BD29" si="97">3.3*12*AZ35</f>
        <v>24152.039999999997</v>
      </c>
      <c r="BA29" s="15">
        <f t="shared" si="97"/>
        <v>23177.879999999994</v>
      </c>
      <c r="BB29" s="15">
        <f t="shared" si="97"/>
        <v>23308.559999999998</v>
      </c>
      <c r="BC29" s="15">
        <f t="shared" si="97"/>
        <v>22777.919999999998</v>
      </c>
      <c r="BD29" s="15">
        <f t="shared" si="97"/>
        <v>22239.359999999997</v>
      </c>
      <c r="BE29" s="20" t="s">
        <v>45</v>
      </c>
      <c r="BF29" s="15">
        <v>1.57</v>
      </c>
      <c r="BG29" s="15">
        <f t="shared" ref="BG29:CF29" si="98">1.57*12*BG35</f>
        <v>8334.8159999999989</v>
      </c>
      <c r="BH29" s="15">
        <f t="shared" si="98"/>
        <v>10650.251999999999</v>
      </c>
      <c r="BI29" s="15">
        <f t="shared" si="98"/>
        <v>10222.584000000001</v>
      </c>
      <c r="BJ29" s="15">
        <f t="shared" si="98"/>
        <v>3854.6639999999998</v>
      </c>
      <c r="BK29" s="15">
        <f t="shared" si="98"/>
        <v>10220.700000000001</v>
      </c>
      <c r="BL29" s="15">
        <f t="shared" si="98"/>
        <v>11967.168000000001</v>
      </c>
      <c r="BM29" s="15">
        <f t="shared" si="98"/>
        <v>22088.016000000003</v>
      </c>
      <c r="BN29" s="15">
        <f t="shared" si="98"/>
        <v>10524.024000000001</v>
      </c>
      <c r="BO29" s="15">
        <f t="shared" si="98"/>
        <v>10060.56</v>
      </c>
      <c r="BP29" s="15">
        <f t="shared" si="98"/>
        <v>9278.7000000000007</v>
      </c>
      <c r="BQ29" s="15">
        <f t="shared" si="98"/>
        <v>11134.44</v>
      </c>
      <c r="BR29" s="15">
        <f t="shared" si="98"/>
        <v>11394.431999999999</v>
      </c>
      <c r="BS29" s="15">
        <f t="shared" si="98"/>
        <v>11347.331999999999</v>
      </c>
      <c r="BT29" s="15">
        <f t="shared" si="98"/>
        <v>11290.812</v>
      </c>
      <c r="BU29" s="15">
        <f t="shared" si="98"/>
        <v>10098.24</v>
      </c>
      <c r="BV29" s="15">
        <f t="shared" si="98"/>
        <v>13922.76</v>
      </c>
      <c r="BW29" s="15">
        <f t="shared" si="98"/>
        <v>11151.395999999999</v>
      </c>
      <c r="BX29" s="15">
        <f t="shared" si="98"/>
        <v>10184.904</v>
      </c>
      <c r="BY29" s="15">
        <f t="shared" si="98"/>
        <v>3468.444</v>
      </c>
      <c r="BZ29" s="15">
        <f t="shared" si="98"/>
        <v>10810.392</v>
      </c>
      <c r="CA29" s="15">
        <f t="shared" si="98"/>
        <v>10427.94</v>
      </c>
      <c r="CB29" s="15">
        <f t="shared" si="98"/>
        <v>8977.26</v>
      </c>
      <c r="CC29" s="15">
        <f t="shared" si="98"/>
        <v>12379.764000000001</v>
      </c>
      <c r="CD29" s="15">
        <f t="shared" si="98"/>
        <v>8926.3919999999998</v>
      </c>
      <c r="CE29" s="15">
        <f t="shared" si="98"/>
        <v>15981.972</v>
      </c>
      <c r="CF29" s="15">
        <f t="shared" si="98"/>
        <v>15292.428</v>
      </c>
      <c r="CG29" s="20" t="s">
        <v>45</v>
      </c>
      <c r="CH29" s="29">
        <v>3.0399999999999991</v>
      </c>
      <c r="CI29" s="29">
        <f>3.04*12*CI35</f>
        <v>29610.816000000006</v>
      </c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</row>
    <row r="30" spans="1:98" s="1" customFormat="1" ht="72.75" customHeight="1">
      <c r="A30" s="65" t="s">
        <v>6</v>
      </c>
      <c r="B30" s="65"/>
      <c r="C30" s="65"/>
      <c r="D30" s="65"/>
      <c r="E30" s="65"/>
      <c r="F30" s="65"/>
      <c r="G30" s="20" t="s">
        <v>5</v>
      </c>
      <c r="H30" s="15">
        <v>1.4</v>
      </c>
      <c r="I30" s="15">
        <f>1.4*12*I35</f>
        <v>10295.039999999997</v>
      </c>
      <c r="J30" s="15">
        <f t="shared" ref="J30:AD30" si="99">1.4*12*J35</f>
        <v>10049.759999999998</v>
      </c>
      <c r="K30" s="15">
        <f t="shared" si="99"/>
        <v>9332.3999999999978</v>
      </c>
      <c r="L30" s="15">
        <f t="shared" si="99"/>
        <v>12339.599999999999</v>
      </c>
      <c r="M30" s="15">
        <f t="shared" si="99"/>
        <v>9693.5999999999985</v>
      </c>
      <c r="N30" s="15">
        <f t="shared" si="99"/>
        <v>9517.1999999999989</v>
      </c>
      <c r="O30" s="15">
        <f t="shared" si="99"/>
        <v>12376.56</v>
      </c>
      <c r="P30" s="15">
        <f t="shared" si="99"/>
        <v>11266.079999999998</v>
      </c>
      <c r="Q30" s="15">
        <f t="shared" si="99"/>
        <v>3420.4799999999991</v>
      </c>
      <c r="R30" s="15">
        <f t="shared" si="99"/>
        <v>10019.519999999999</v>
      </c>
      <c r="S30" s="15">
        <f t="shared" si="99"/>
        <v>1071.8399999999997</v>
      </c>
      <c r="T30" s="15">
        <f t="shared" si="99"/>
        <v>7991.7599999999984</v>
      </c>
      <c r="U30" s="15">
        <f t="shared" si="99"/>
        <v>6546.9599999999991</v>
      </c>
      <c r="V30" s="15">
        <f t="shared" si="99"/>
        <v>6121.9199999999983</v>
      </c>
      <c r="W30" s="15">
        <f t="shared" si="99"/>
        <v>7109.7599999999984</v>
      </c>
      <c r="X30" s="15">
        <f t="shared" si="99"/>
        <v>8709.119999999999</v>
      </c>
      <c r="Y30" s="15">
        <f t="shared" si="99"/>
        <v>10180.799999999997</v>
      </c>
      <c r="Z30" s="15">
        <f t="shared" si="99"/>
        <v>9587.7599999999984</v>
      </c>
      <c r="AA30" s="15">
        <f t="shared" si="99"/>
        <v>9604.56</v>
      </c>
      <c r="AB30" s="15">
        <f t="shared" si="99"/>
        <v>9817.9199999999983</v>
      </c>
      <c r="AC30" s="15">
        <f t="shared" si="99"/>
        <v>10056.48</v>
      </c>
      <c r="AD30" s="15">
        <f t="shared" si="99"/>
        <v>10239.599999999999</v>
      </c>
      <c r="AE30" s="20" t="s">
        <v>5</v>
      </c>
      <c r="AF30" s="15">
        <v>1.85</v>
      </c>
      <c r="AG30" s="15">
        <f>1.85*12*AG35</f>
        <v>9004.3200000000015</v>
      </c>
      <c r="AH30" s="15">
        <f t="shared" ref="AH30:AQ30" si="100">1.85*12*AH35</f>
        <v>9139.7400000000016</v>
      </c>
      <c r="AI30" s="15">
        <f t="shared" si="100"/>
        <v>10465.08</v>
      </c>
      <c r="AJ30" s="15">
        <f t="shared" si="100"/>
        <v>8977.68</v>
      </c>
      <c r="AK30" s="15">
        <f t="shared" si="100"/>
        <v>15795.300000000003</v>
      </c>
      <c r="AL30" s="15">
        <f t="shared" si="100"/>
        <v>7450.3200000000015</v>
      </c>
      <c r="AM30" s="15">
        <f t="shared" si="100"/>
        <v>12860.460000000001</v>
      </c>
      <c r="AN30" s="15">
        <f t="shared" si="100"/>
        <v>2943.7200000000003</v>
      </c>
      <c r="AO30" s="15">
        <f t="shared" si="100"/>
        <v>4198.0200000000004</v>
      </c>
      <c r="AP30" s="15">
        <f t="shared" si="100"/>
        <v>13200.120000000003</v>
      </c>
      <c r="AQ30" s="15">
        <f t="shared" si="100"/>
        <v>3785.1000000000004</v>
      </c>
      <c r="AR30" s="20" t="s">
        <v>5</v>
      </c>
      <c r="AS30" s="24">
        <v>1.2</v>
      </c>
      <c r="AT30" s="24">
        <f>1.2*12*AT35</f>
        <v>2455.1999999999998</v>
      </c>
      <c r="AU30" s="34">
        <v>1.39</v>
      </c>
      <c r="AV30" s="34">
        <f>1.39*12*AV35</f>
        <v>2843.94</v>
      </c>
      <c r="AW30" s="20" t="s">
        <v>5</v>
      </c>
      <c r="AX30" s="15">
        <v>1.4</v>
      </c>
      <c r="AY30" s="15">
        <f t="shared" ref="AY30:BD30" si="101">1.4*12*AY35</f>
        <v>9683.5199999999986</v>
      </c>
      <c r="AZ30" s="15">
        <f t="shared" si="101"/>
        <v>10246.319999999998</v>
      </c>
      <c r="BA30" s="15">
        <f t="shared" si="101"/>
        <v>9833.0399999999972</v>
      </c>
      <c r="BB30" s="15">
        <f t="shared" si="101"/>
        <v>9888.48</v>
      </c>
      <c r="BC30" s="15">
        <f t="shared" si="101"/>
        <v>9663.3599999999988</v>
      </c>
      <c r="BD30" s="15">
        <f t="shared" si="101"/>
        <v>9434.8799999999992</v>
      </c>
      <c r="BE30" s="20" t="s">
        <v>5</v>
      </c>
      <c r="BF30" s="15">
        <v>1.85</v>
      </c>
      <c r="BG30" s="15">
        <f t="shared" ref="BG30:CF30" si="102">1.85*12*BG35</f>
        <v>9821.2800000000007</v>
      </c>
      <c r="BH30" s="15">
        <f t="shared" si="102"/>
        <v>12549.66</v>
      </c>
      <c r="BI30" s="15">
        <f t="shared" si="102"/>
        <v>12045.720000000001</v>
      </c>
      <c r="BJ30" s="15">
        <f t="shared" si="102"/>
        <v>4542.1200000000008</v>
      </c>
      <c r="BK30" s="15">
        <f t="shared" si="102"/>
        <v>12043.500000000002</v>
      </c>
      <c r="BL30" s="15">
        <f t="shared" si="102"/>
        <v>14101.440000000002</v>
      </c>
      <c r="BM30" s="15">
        <f t="shared" si="102"/>
        <v>26027.280000000006</v>
      </c>
      <c r="BN30" s="15">
        <f t="shared" si="102"/>
        <v>12400.920000000002</v>
      </c>
      <c r="BO30" s="15">
        <f t="shared" si="102"/>
        <v>11854.800000000001</v>
      </c>
      <c r="BP30" s="15">
        <f t="shared" si="102"/>
        <v>10933.500000000002</v>
      </c>
      <c r="BQ30" s="15">
        <f t="shared" si="102"/>
        <v>13120.200000000003</v>
      </c>
      <c r="BR30" s="15">
        <f t="shared" si="102"/>
        <v>13426.560000000001</v>
      </c>
      <c r="BS30" s="15">
        <f t="shared" si="102"/>
        <v>13371.060000000001</v>
      </c>
      <c r="BT30" s="15">
        <f t="shared" si="102"/>
        <v>13304.460000000001</v>
      </c>
      <c r="BU30" s="15">
        <f t="shared" si="102"/>
        <v>11899.2</v>
      </c>
      <c r="BV30" s="15">
        <f t="shared" si="102"/>
        <v>16405.800000000003</v>
      </c>
      <c r="BW30" s="15">
        <f t="shared" si="102"/>
        <v>13140.18</v>
      </c>
      <c r="BX30" s="15">
        <f t="shared" si="102"/>
        <v>12001.320000000002</v>
      </c>
      <c r="BY30" s="15">
        <f t="shared" si="102"/>
        <v>4087.0200000000004</v>
      </c>
      <c r="BZ30" s="15">
        <f t="shared" si="102"/>
        <v>12738.36</v>
      </c>
      <c r="CA30" s="15">
        <f t="shared" si="102"/>
        <v>12287.7</v>
      </c>
      <c r="CB30" s="15">
        <f t="shared" si="102"/>
        <v>10578.300000000001</v>
      </c>
      <c r="CC30" s="15">
        <f t="shared" si="102"/>
        <v>14587.620000000003</v>
      </c>
      <c r="CD30" s="15">
        <f t="shared" si="102"/>
        <v>10518.360000000002</v>
      </c>
      <c r="CE30" s="15">
        <f t="shared" si="102"/>
        <v>18832.260000000002</v>
      </c>
      <c r="CF30" s="15">
        <f t="shared" si="102"/>
        <v>18019.740000000002</v>
      </c>
      <c r="CG30" s="20" t="s">
        <v>5</v>
      </c>
      <c r="CH30" s="29">
        <v>1.2</v>
      </c>
      <c r="CI30" s="29">
        <f>1.2*12*CI35</f>
        <v>11688.48</v>
      </c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</row>
    <row r="31" spans="1:98" s="1" customFormat="1" ht="24">
      <c r="A31" s="65" t="s">
        <v>38</v>
      </c>
      <c r="B31" s="65"/>
      <c r="C31" s="65"/>
      <c r="D31" s="65"/>
      <c r="E31" s="65"/>
      <c r="F31" s="65"/>
      <c r="G31" s="11" t="s">
        <v>46</v>
      </c>
      <c r="H31" s="15">
        <f>0.51+0.3+0.22+0.12+0.17+0.22</f>
        <v>1.5399999999999998</v>
      </c>
      <c r="I31" s="15">
        <f>1.54*12*I35</f>
        <v>11324.544</v>
      </c>
      <c r="J31" s="15">
        <f t="shared" ref="J31:AD31" si="103">1.54*12*J35</f>
        <v>11054.736000000001</v>
      </c>
      <c r="K31" s="15">
        <f t="shared" si="103"/>
        <v>10265.64</v>
      </c>
      <c r="L31" s="15">
        <f t="shared" si="103"/>
        <v>13573.56</v>
      </c>
      <c r="M31" s="15">
        <f t="shared" si="103"/>
        <v>10662.960000000001</v>
      </c>
      <c r="N31" s="15">
        <f t="shared" si="103"/>
        <v>10468.92</v>
      </c>
      <c r="O31" s="15">
        <f t="shared" si="103"/>
        <v>13614.216</v>
      </c>
      <c r="P31" s="15">
        <f t="shared" si="103"/>
        <v>12392.688</v>
      </c>
      <c r="Q31" s="15">
        <f t="shared" si="103"/>
        <v>3762.5279999999998</v>
      </c>
      <c r="R31" s="15">
        <f t="shared" si="103"/>
        <v>11021.472</v>
      </c>
      <c r="S31" s="15">
        <f t="shared" si="103"/>
        <v>1179.0239999999999</v>
      </c>
      <c r="T31" s="15">
        <f t="shared" si="103"/>
        <v>8790.9359999999997</v>
      </c>
      <c r="U31" s="15">
        <f t="shared" si="103"/>
        <v>7201.6559999999999</v>
      </c>
      <c r="V31" s="15">
        <f t="shared" si="103"/>
        <v>6734.1120000000001</v>
      </c>
      <c r="W31" s="15">
        <f t="shared" si="103"/>
        <v>7820.7359999999999</v>
      </c>
      <c r="X31" s="15">
        <f t="shared" si="103"/>
        <v>9580.0319999999992</v>
      </c>
      <c r="Y31" s="15">
        <f t="shared" si="103"/>
        <v>11198.880000000001</v>
      </c>
      <c r="Z31" s="15">
        <f t="shared" si="103"/>
        <v>10546.536000000002</v>
      </c>
      <c r="AA31" s="15">
        <f t="shared" si="103"/>
        <v>10565.016000000001</v>
      </c>
      <c r="AB31" s="15">
        <f t="shared" si="103"/>
        <v>10799.712</v>
      </c>
      <c r="AC31" s="15">
        <f t="shared" si="103"/>
        <v>11062.128000000001</v>
      </c>
      <c r="AD31" s="15">
        <f t="shared" si="103"/>
        <v>11263.56</v>
      </c>
      <c r="AE31" s="11" t="s">
        <v>46</v>
      </c>
      <c r="AF31" s="15">
        <v>2.1199999999999997</v>
      </c>
      <c r="AG31" s="15">
        <f>2.12*12*AG35</f>
        <v>10318.464000000002</v>
      </c>
      <c r="AH31" s="15">
        <f t="shared" ref="AH31:AQ31" si="104">2.12*12*AH35</f>
        <v>10473.648000000001</v>
      </c>
      <c r="AI31" s="15">
        <f t="shared" si="104"/>
        <v>11992.415999999999</v>
      </c>
      <c r="AJ31" s="15">
        <f t="shared" si="104"/>
        <v>10287.936</v>
      </c>
      <c r="AK31" s="15">
        <f t="shared" si="104"/>
        <v>18100.560000000001</v>
      </c>
      <c r="AL31" s="15">
        <f t="shared" si="104"/>
        <v>8537.6640000000007</v>
      </c>
      <c r="AM31" s="15">
        <f t="shared" si="104"/>
        <v>14737.392</v>
      </c>
      <c r="AN31" s="15">
        <f t="shared" si="104"/>
        <v>3373.3440000000001</v>
      </c>
      <c r="AO31" s="15">
        <f t="shared" si="104"/>
        <v>4810.7039999999997</v>
      </c>
      <c r="AP31" s="15">
        <f t="shared" si="104"/>
        <v>15126.624000000002</v>
      </c>
      <c r="AQ31" s="15">
        <f t="shared" si="104"/>
        <v>4337.5200000000004</v>
      </c>
      <c r="AR31" s="11" t="s">
        <v>46</v>
      </c>
      <c r="AS31" s="24">
        <v>1.1099999999999999</v>
      </c>
      <c r="AT31" s="24">
        <f>1.11*12*AT35</f>
        <v>2271.06</v>
      </c>
      <c r="AU31" s="34">
        <v>1.5699999999999998</v>
      </c>
      <c r="AV31" s="34">
        <f>1.57*12*AV35</f>
        <v>3212.22</v>
      </c>
      <c r="AW31" s="11" t="s">
        <v>46</v>
      </c>
      <c r="AX31" s="15">
        <v>0</v>
      </c>
      <c r="AY31" s="15">
        <f>0*12*AY35</f>
        <v>0</v>
      </c>
      <c r="AZ31" s="15">
        <f t="shared" ref="AZ31:BD31" si="105">0*12*AZ35</f>
        <v>0</v>
      </c>
      <c r="BA31" s="15">
        <f t="shared" si="105"/>
        <v>0</v>
      </c>
      <c r="BB31" s="15">
        <f t="shared" si="105"/>
        <v>0</v>
      </c>
      <c r="BC31" s="15">
        <f t="shared" si="105"/>
        <v>0</v>
      </c>
      <c r="BD31" s="15">
        <f t="shared" si="105"/>
        <v>0</v>
      </c>
      <c r="BE31" s="11" t="s">
        <v>46</v>
      </c>
      <c r="BF31" s="15">
        <v>0</v>
      </c>
      <c r="BG31" s="15">
        <f>0*12*BG35</f>
        <v>0</v>
      </c>
      <c r="BH31" s="15">
        <f t="shared" ref="BH31:CF31" si="106">0*12*BH35</f>
        <v>0</v>
      </c>
      <c r="BI31" s="15">
        <f t="shared" si="106"/>
        <v>0</v>
      </c>
      <c r="BJ31" s="15">
        <f t="shared" si="106"/>
        <v>0</v>
      </c>
      <c r="BK31" s="15">
        <f t="shared" si="106"/>
        <v>0</v>
      </c>
      <c r="BL31" s="15">
        <f t="shared" si="106"/>
        <v>0</v>
      </c>
      <c r="BM31" s="15">
        <f t="shared" si="106"/>
        <v>0</v>
      </c>
      <c r="BN31" s="15">
        <f t="shared" si="106"/>
        <v>0</v>
      </c>
      <c r="BO31" s="15">
        <f t="shared" si="106"/>
        <v>0</v>
      </c>
      <c r="BP31" s="15">
        <f t="shared" si="106"/>
        <v>0</v>
      </c>
      <c r="BQ31" s="15">
        <f t="shared" si="106"/>
        <v>0</v>
      </c>
      <c r="BR31" s="15">
        <f t="shared" si="106"/>
        <v>0</v>
      </c>
      <c r="BS31" s="15">
        <f t="shared" si="106"/>
        <v>0</v>
      </c>
      <c r="BT31" s="15">
        <f t="shared" si="106"/>
        <v>0</v>
      </c>
      <c r="BU31" s="15">
        <f t="shared" si="106"/>
        <v>0</v>
      </c>
      <c r="BV31" s="15">
        <f t="shared" si="106"/>
        <v>0</v>
      </c>
      <c r="BW31" s="15">
        <f t="shared" si="106"/>
        <v>0</v>
      </c>
      <c r="BX31" s="15">
        <f t="shared" si="106"/>
        <v>0</v>
      </c>
      <c r="BY31" s="15">
        <f t="shared" si="106"/>
        <v>0</v>
      </c>
      <c r="BZ31" s="15">
        <f t="shared" si="106"/>
        <v>0</v>
      </c>
      <c r="CA31" s="15">
        <f t="shared" si="106"/>
        <v>0</v>
      </c>
      <c r="CB31" s="15">
        <f t="shared" si="106"/>
        <v>0</v>
      </c>
      <c r="CC31" s="15">
        <f t="shared" si="106"/>
        <v>0</v>
      </c>
      <c r="CD31" s="15">
        <f t="shared" si="106"/>
        <v>0</v>
      </c>
      <c r="CE31" s="15">
        <f t="shared" si="106"/>
        <v>0</v>
      </c>
      <c r="CF31" s="15">
        <f t="shared" si="106"/>
        <v>0</v>
      </c>
      <c r="CG31" s="11" t="s">
        <v>46</v>
      </c>
      <c r="CH31" s="29">
        <v>0</v>
      </c>
      <c r="CI31" s="29">
        <f t="shared" ref="CI31" si="107">0*12*CI35</f>
        <v>0</v>
      </c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</row>
    <row r="32" spans="1:98" s="1" customFormat="1">
      <c r="A32" s="65" t="s">
        <v>53</v>
      </c>
      <c r="B32" s="65"/>
      <c r="C32" s="65"/>
      <c r="D32" s="65"/>
      <c r="E32" s="65"/>
      <c r="F32" s="65"/>
      <c r="G32" s="15" t="s">
        <v>4</v>
      </c>
      <c r="H32" s="15">
        <v>0.87</v>
      </c>
      <c r="I32" s="15">
        <f>0.87*12*I35</f>
        <v>6397.6319999999996</v>
      </c>
      <c r="J32" s="15">
        <f t="shared" ref="J32:AD32" si="108">0.87*12*J35</f>
        <v>6245.2080000000005</v>
      </c>
      <c r="K32" s="15">
        <f t="shared" si="108"/>
        <v>5799.42</v>
      </c>
      <c r="L32" s="15">
        <f t="shared" si="108"/>
        <v>7668.1799999999994</v>
      </c>
      <c r="M32" s="15">
        <f t="shared" si="108"/>
        <v>6023.88</v>
      </c>
      <c r="N32" s="15">
        <f t="shared" si="108"/>
        <v>5914.2599999999993</v>
      </c>
      <c r="O32" s="15">
        <f t="shared" si="108"/>
        <v>7691.1480000000001</v>
      </c>
      <c r="P32" s="15">
        <f t="shared" si="108"/>
        <v>7001.0640000000003</v>
      </c>
      <c r="Q32" s="15">
        <f t="shared" si="108"/>
        <v>2125.5839999999998</v>
      </c>
      <c r="R32" s="15">
        <f t="shared" si="108"/>
        <v>6226.4159999999993</v>
      </c>
      <c r="S32" s="15">
        <f t="shared" si="108"/>
        <v>666.07199999999989</v>
      </c>
      <c r="T32" s="15">
        <f t="shared" si="108"/>
        <v>4966.308</v>
      </c>
      <c r="U32" s="15">
        <f t="shared" si="108"/>
        <v>4068.4679999999998</v>
      </c>
      <c r="V32" s="15">
        <f t="shared" si="108"/>
        <v>3804.3359999999998</v>
      </c>
      <c r="W32" s="15">
        <f t="shared" si="108"/>
        <v>4418.2079999999996</v>
      </c>
      <c r="X32" s="15">
        <f t="shared" si="108"/>
        <v>5412.0959999999995</v>
      </c>
      <c r="Y32" s="15">
        <f t="shared" si="108"/>
        <v>6326.6399999999994</v>
      </c>
      <c r="Z32" s="15">
        <f t="shared" si="108"/>
        <v>5958.1080000000002</v>
      </c>
      <c r="AA32" s="15">
        <f t="shared" si="108"/>
        <v>5968.5479999999998</v>
      </c>
      <c r="AB32" s="15">
        <f t="shared" si="108"/>
        <v>6101.1359999999995</v>
      </c>
      <c r="AC32" s="15">
        <f t="shared" si="108"/>
        <v>6249.384</v>
      </c>
      <c r="AD32" s="15">
        <f t="shared" si="108"/>
        <v>6363.1799999999994</v>
      </c>
      <c r="AE32" s="15" t="s">
        <v>4</v>
      </c>
      <c r="AF32" s="15">
        <v>1.36</v>
      </c>
      <c r="AG32" s="15">
        <f>1.36*12*AG35</f>
        <v>6619.3920000000007</v>
      </c>
      <c r="AH32" s="15">
        <f t="shared" ref="AH32:AQ32" si="109">1.36*12*AH35</f>
        <v>6718.9439999999995</v>
      </c>
      <c r="AI32" s="15">
        <f t="shared" si="109"/>
        <v>7693.2479999999996</v>
      </c>
      <c r="AJ32" s="15">
        <f t="shared" si="109"/>
        <v>6599.808</v>
      </c>
      <c r="AK32" s="15">
        <f t="shared" si="109"/>
        <v>11611.68</v>
      </c>
      <c r="AL32" s="15">
        <f t="shared" si="109"/>
        <v>5476.9920000000002</v>
      </c>
      <c r="AM32" s="15">
        <f t="shared" si="109"/>
        <v>9454.1759999999995</v>
      </c>
      <c r="AN32" s="15">
        <f t="shared" si="109"/>
        <v>2164.0320000000002</v>
      </c>
      <c r="AO32" s="15">
        <f t="shared" si="109"/>
        <v>3086.1120000000001</v>
      </c>
      <c r="AP32" s="15">
        <f t="shared" si="109"/>
        <v>9703.8720000000012</v>
      </c>
      <c r="AQ32" s="15">
        <f t="shared" si="109"/>
        <v>2782.56</v>
      </c>
      <c r="AR32" s="34" t="s">
        <v>4</v>
      </c>
      <c r="AS32" s="24">
        <v>0.94</v>
      </c>
      <c r="AT32" s="24">
        <f>0.94*12*AT35</f>
        <v>1923.2399999999998</v>
      </c>
      <c r="AU32" s="34">
        <v>1.1499999999999999</v>
      </c>
      <c r="AV32" s="34">
        <f>1.15*12*AV35</f>
        <v>2352.8999999999996</v>
      </c>
      <c r="AW32" s="34" t="s">
        <v>4</v>
      </c>
      <c r="AX32" s="15">
        <v>0.87</v>
      </c>
      <c r="AY32" s="15">
        <f t="shared" ref="AY32:BD32" si="110">0.87*12*AY35</f>
        <v>6017.6159999999991</v>
      </c>
      <c r="AZ32" s="15">
        <f t="shared" si="110"/>
        <v>6367.3559999999998</v>
      </c>
      <c r="BA32" s="15">
        <f t="shared" si="110"/>
        <v>6110.5319999999992</v>
      </c>
      <c r="BB32" s="15">
        <f t="shared" si="110"/>
        <v>6144.9840000000004</v>
      </c>
      <c r="BC32" s="15">
        <f t="shared" si="110"/>
        <v>6005.0879999999997</v>
      </c>
      <c r="BD32" s="15">
        <f t="shared" si="110"/>
        <v>5863.1040000000003</v>
      </c>
      <c r="BE32" s="34" t="s">
        <v>4</v>
      </c>
      <c r="BF32" s="15">
        <v>0.68</v>
      </c>
      <c r="BG32" s="15">
        <f>0.68*12*BG35</f>
        <v>3609.9839999999999</v>
      </c>
      <c r="BH32" s="15">
        <f t="shared" ref="BH32:CF32" si="111">0.68*12*BH35</f>
        <v>4612.848</v>
      </c>
      <c r="BI32" s="15">
        <f t="shared" si="111"/>
        <v>4427.616</v>
      </c>
      <c r="BJ32" s="15">
        <f t="shared" si="111"/>
        <v>1669.5360000000001</v>
      </c>
      <c r="BK32" s="15">
        <f t="shared" si="111"/>
        <v>4426.8</v>
      </c>
      <c r="BL32" s="15">
        <f t="shared" si="111"/>
        <v>5183.2320000000009</v>
      </c>
      <c r="BM32" s="15">
        <f t="shared" si="111"/>
        <v>9566.7840000000015</v>
      </c>
      <c r="BN32" s="15">
        <f t="shared" si="111"/>
        <v>4558.1760000000004</v>
      </c>
      <c r="BO32" s="15">
        <f t="shared" si="111"/>
        <v>4357.4400000000005</v>
      </c>
      <c r="BP32" s="15">
        <f t="shared" si="111"/>
        <v>4018.8</v>
      </c>
      <c r="BQ32" s="15">
        <f t="shared" si="111"/>
        <v>4822.5600000000004</v>
      </c>
      <c r="BR32" s="15">
        <f t="shared" si="111"/>
        <v>4935.1679999999997</v>
      </c>
      <c r="BS32" s="15">
        <f t="shared" si="111"/>
        <v>4914.768</v>
      </c>
      <c r="BT32" s="15">
        <f t="shared" si="111"/>
        <v>4890.2879999999996</v>
      </c>
      <c r="BU32" s="15">
        <f t="shared" si="111"/>
        <v>4373.76</v>
      </c>
      <c r="BV32" s="15">
        <f t="shared" si="111"/>
        <v>6030.24</v>
      </c>
      <c r="BW32" s="15">
        <f t="shared" si="111"/>
        <v>4829.9039999999995</v>
      </c>
      <c r="BX32" s="15">
        <f t="shared" si="111"/>
        <v>4411.2960000000003</v>
      </c>
      <c r="BY32" s="15">
        <f t="shared" si="111"/>
        <v>1502.2560000000001</v>
      </c>
      <c r="BZ32" s="15">
        <f t="shared" si="111"/>
        <v>4682.2079999999996</v>
      </c>
      <c r="CA32" s="15">
        <f t="shared" si="111"/>
        <v>4516.5600000000004</v>
      </c>
      <c r="CB32" s="15">
        <f t="shared" si="111"/>
        <v>3888.2400000000002</v>
      </c>
      <c r="CC32" s="15">
        <f t="shared" si="111"/>
        <v>5361.9360000000006</v>
      </c>
      <c r="CD32" s="15">
        <f t="shared" si="111"/>
        <v>3866.2080000000001</v>
      </c>
      <c r="CE32" s="15">
        <f t="shared" si="111"/>
        <v>6922.1279999999997</v>
      </c>
      <c r="CF32" s="15">
        <f t="shared" si="111"/>
        <v>6623.4720000000007</v>
      </c>
      <c r="CG32" s="34" t="s">
        <v>4</v>
      </c>
      <c r="CH32" s="29">
        <v>0.47</v>
      </c>
      <c r="CI32" s="29">
        <f>0.47*12*CI35</f>
        <v>4577.9880000000003</v>
      </c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</row>
    <row r="33" spans="1:120" s="1" customFormat="1">
      <c r="A33" s="65" t="s">
        <v>54</v>
      </c>
      <c r="B33" s="65"/>
      <c r="C33" s="65"/>
      <c r="D33" s="65"/>
      <c r="E33" s="65"/>
      <c r="F33" s="65"/>
      <c r="G33" s="15" t="s">
        <v>8</v>
      </c>
      <c r="H33" s="15">
        <v>0.71</v>
      </c>
      <c r="I33" s="15">
        <f>0.71*12*I35</f>
        <v>5221.0559999999996</v>
      </c>
      <c r="J33" s="15">
        <f t="shared" ref="J33:AD33" si="112">0.71*12*J35</f>
        <v>5096.6639999999998</v>
      </c>
      <c r="K33" s="15">
        <f t="shared" si="112"/>
        <v>4732.8599999999997</v>
      </c>
      <c r="L33" s="15">
        <f t="shared" si="112"/>
        <v>6257.94</v>
      </c>
      <c r="M33" s="15">
        <f t="shared" si="112"/>
        <v>4916.04</v>
      </c>
      <c r="N33" s="15">
        <f t="shared" si="112"/>
        <v>4826.58</v>
      </c>
      <c r="O33" s="15">
        <f t="shared" si="112"/>
        <v>6276.6840000000002</v>
      </c>
      <c r="P33" s="15">
        <f t="shared" si="112"/>
        <v>5713.5119999999997</v>
      </c>
      <c r="Q33" s="15">
        <f t="shared" si="112"/>
        <v>1734.6719999999998</v>
      </c>
      <c r="R33" s="15">
        <f t="shared" si="112"/>
        <v>5081.3279999999995</v>
      </c>
      <c r="S33" s="15">
        <f t="shared" si="112"/>
        <v>543.57599999999991</v>
      </c>
      <c r="T33" s="15">
        <f t="shared" si="112"/>
        <v>4052.9639999999995</v>
      </c>
      <c r="U33" s="15">
        <f t="shared" si="112"/>
        <v>3320.2439999999997</v>
      </c>
      <c r="V33" s="15">
        <f t="shared" si="112"/>
        <v>3104.6879999999996</v>
      </c>
      <c r="W33" s="15">
        <f t="shared" si="112"/>
        <v>3605.6639999999998</v>
      </c>
      <c r="X33" s="15">
        <f t="shared" si="112"/>
        <v>4416.768</v>
      </c>
      <c r="Y33" s="15">
        <f t="shared" si="112"/>
        <v>5163.12</v>
      </c>
      <c r="Z33" s="15">
        <f t="shared" si="112"/>
        <v>4862.3640000000005</v>
      </c>
      <c r="AA33" s="15">
        <f t="shared" si="112"/>
        <v>4870.884</v>
      </c>
      <c r="AB33" s="15">
        <f t="shared" si="112"/>
        <v>4979.0879999999997</v>
      </c>
      <c r="AC33" s="15">
        <f t="shared" si="112"/>
        <v>5100.0720000000001</v>
      </c>
      <c r="AD33" s="15">
        <f t="shared" si="112"/>
        <v>5192.9399999999996</v>
      </c>
      <c r="AE33" s="15" t="s">
        <v>8</v>
      </c>
      <c r="AF33" s="15">
        <v>0.43</v>
      </c>
      <c r="AG33" s="15">
        <f>0.43*12*AG35</f>
        <v>2092.8960000000002</v>
      </c>
      <c r="AH33" s="15">
        <f t="shared" ref="AH33:AQ33" si="113">0.43*12*AH35</f>
        <v>2124.3719999999998</v>
      </c>
      <c r="AI33" s="15">
        <f t="shared" si="113"/>
        <v>2432.424</v>
      </c>
      <c r="AJ33" s="15">
        <f t="shared" si="113"/>
        <v>2086.7039999999997</v>
      </c>
      <c r="AK33" s="15">
        <f t="shared" si="113"/>
        <v>3671.34</v>
      </c>
      <c r="AL33" s="15">
        <f t="shared" si="113"/>
        <v>1731.6960000000001</v>
      </c>
      <c r="AM33" s="15">
        <f t="shared" si="113"/>
        <v>2989.1879999999996</v>
      </c>
      <c r="AN33" s="15">
        <f t="shared" si="113"/>
        <v>684.21600000000001</v>
      </c>
      <c r="AO33" s="15">
        <f t="shared" si="113"/>
        <v>975.75599999999997</v>
      </c>
      <c r="AP33" s="15">
        <f t="shared" si="113"/>
        <v>3068.1360000000004</v>
      </c>
      <c r="AQ33" s="15">
        <f t="shared" si="113"/>
        <v>879.78</v>
      </c>
      <c r="AR33" s="34" t="s">
        <v>8</v>
      </c>
      <c r="AS33" s="24">
        <v>0.21</v>
      </c>
      <c r="AT33" s="24">
        <f>0.21*12*AT35</f>
        <v>429.66</v>
      </c>
      <c r="AU33" s="34">
        <v>0.45</v>
      </c>
      <c r="AV33" s="34">
        <f>0.45*12*AV35</f>
        <v>920.7</v>
      </c>
      <c r="AW33" s="34" t="s">
        <v>8</v>
      </c>
      <c r="AX33" s="15">
        <v>0.71</v>
      </c>
      <c r="AY33" s="15">
        <f t="shared" ref="AY33:BD33" si="114">0.71*12*AY35</f>
        <v>4910.9279999999999</v>
      </c>
      <c r="AZ33" s="15">
        <f t="shared" si="114"/>
        <v>5196.348</v>
      </c>
      <c r="BA33" s="15">
        <f t="shared" si="114"/>
        <v>4986.7559999999994</v>
      </c>
      <c r="BB33" s="15">
        <f t="shared" si="114"/>
        <v>5014.8720000000003</v>
      </c>
      <c r="BC33" s="15">
        <f t="shared" si="114"/>
        <v>4900.7039999999997</v>
      </c>
      <c r="BD33" s="15">
        <f t="shared" si="114"/>
        <v>4784.8320000000003</v>
      </c>
      <c r="BE33" s="34" t="s">
        <v>8</v>
      </c>
      <c r="BF33" s="15">
        <v>0.25</v>
      </c>
      <c r="BG33" s="15">
        <f>0.25*12*BG35</f>
        <v>1327.1999999999998</v>
      </c>
      <c r="BH33" s="15">
        <f t="shared" ref="BH33:CF33" si="115">0.25*12*BH35</f>
        <v>1695.8999999999999</v>
      </c>
      <c r="BI33" s="15">
        <f t="shared" si="115"/>
        <v>1627.8000000000002</v>
      </c>
      <c r="BJ33" s="15">
        <f t="shared" si="115"/>
        <v>613.79999999999995</v>
      </c>
      <c r="BK33" s="15">
        <f t="shared" si="115"/>
        <v>1627.5</v>
      </c>
      <c r="BL33" s="15">
        <f t="shared" si="115"/>
        <v>1905.6000000000001</v>
      </c>
      <c r="BM33" s="15">
        <f t="shared" si="115"/>
        <v>3517.2000000000003</v>
      </c>
      <c r="BN33" s="15">
        <f t="shared" si="115"/>
        <v>1675.8000000000002</v>
      </c>
      <c r="BO33" s="15">
        <f t="shared" si="115"/>
        <v>1602</v>
      </c>
      <c r="BP33" s="15">
        <f t="shared" si="115"/>
        <v>1477.5</v>
      </c>
      <c r="BQ33" s="15">
        <f t="shared" si="115"/>
        <v>1773</v>
      </c>
      <c r="BR33" s="15">
        <f t="shared" si="115"/>
        <v>1814.3999999999999</v>
      </c>
      <c r="BS33" s="15">
        <f t="shared" si="115"/>
        <v>1806.8999999999999</v>
      </c>
      <c r="BT33" s="15">
        <f t="shared" si="115"/>
        <v>1797.8999999999999</v>
      </c>
      <c r="BU33" s="15">
        <f t="shared" si="115"/>
        <v>1608</v>
      </c>
      <c r="BV33" s="15">
        <f t="shared" si="115"/>
        <v>2217</v>
      </c>
      <c r="BW33" s="15">
        <f t="shared" si="115"/>
        <v>1775.6999999999998</v>
      </c>
      <c r="BX33" s="15">
        <f t="shared" si="115"/>
        <v>1621.8000000000002</v>
      </c>
      <c r="BY33" s="15">
        <f t="shared" si="115"/>
        <v>552.29999999999995</v>
      </c>
      <c r="BZ33" s="15">
        <f t="shared" si="115"/>
        <v>1721.3999999999999</v>
      </c>
      <c r="CA33" s="15">
        <f t="shared" si="115"/>
        <v>1660.5</v>
      </c>
      <c r="CB33" s="15">
        <f t="shared" si="115"/>
        <v>1429.5</v>
      </c>
      <c r="CC33" s="15">
        <f t="shared" si="115"/>
        <v>1971.3000000000002</v>
      </c>
      <c r="CD33" s="15">
        <f t="shared" si="115"/>
        <v>1421.4</v>
      </c>
      <c r="CE33" s="15">
        <f t="shared" si="115"/>
        <v>2544.8999999999996</v>
      </c>
      <c r="CF33" s="15">
        <f t="shared" si="115"/>
        <v>2435.1000000000004</v>
      </c>
      <c r="CG33" s="34" t="s">
        <v>8</v>
      </c>
      <c r="CH33" s="29">
        <v>0.21</v>
      </c>
      <c r="CI33" s="29">
        <f>0.21*12*CI35</f>
        <v>2045.4840000000002</v>
      </c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</row>
    <row r="34" spans="1:120" s="1" customFormat="1">
      <c r="A34" s="55" t="s">
        <v>2</v>
      </c>
      <c r="B34" s="56"/>
      <c r="C34" s="56"/>
      <c r="D34" s="56"/>
      <c r="E34" s="56"/>
      <c r="F34" s="57"/>
      <c r="G34" s="7"/>
      <c r="H34" s="7"/>
      <c r="I34" s="36">
        <f>I14+I22+I28</f>
        <v>134203.19999999998</v>
      </c>
      <c r="J34" s="36">
        <f t="shared" ref="J34:AD34" si="116">J14+J22+J28</f>
        <v>131005.8</v>
      </c>
      <c r="K34" s="36">
        <f t="shared" si="116"/>
        <v>121654.5</v>
      </c>
      <c r="L34" s="36">
        <f t="shared" si="116"/>
        <v>160855.5</v>
      </c>
      <c r="M34" s="36">
        <f t="shared" si="116"/>
        <v>126363</v>
      </c>
      <c r="N34" s="36">
        <f t="shared" si="116"/>
        <v>124063.5</v>
      </c>
      <c r="O34" s="36">
        <f t="shared" si="116"/>
        <v>161337.29999999999</v>
      </c>
      <c r="P34" s="36">
        <f t="shared" si="116"/>
        <v>146861.4</v>
      </c>
      <c r="Q34" s="36">
        <f t="shared" si="116"/>
        <v>44588.399999999994</v>
      </c>
      <c r="R34" s="36">
        <f t="shared" si="116"/>
        <v>130611.59999999998</v>
      </c>
      <c r="S34" s="36">
        <f t="shared" si="116"/>
        <v>13972.199999999997</v>
      </c>
      <c r="T34" s="36">
        <f t="shared" si="116"/>
        <v>104178.29999999999</v>
      </c>
      <c r="U34" s="36">
        <f t="shared" si="116"/>
        <v>85344.3</v>
      </c>
      <c r="V34" s="36">
        <f t="shared" si="116"/>
        <v>79803.599999999991</v>
      </c>
      <c r="W34" s="36">
        <f t="shared" si="116"/>
        <v>92680.799999999988</v>
      </c>
      <c r="X34" s="36">
        <f t="shared" si="116"/>
        <v>113529.59999999999</v>
      </c>
      <c r="Y34" s="36">
        <f t="shared" si="116"/>
        <v>132714</v>
      </c>
      <c r="Z34" s="36">
        <f t="shared" si="116"/>
        <v>124983.30000000002</v>
      </c>
      <c r="AA34" s="36">
        <f t="shared" si="116"/>
        <v>125202.3</v>
      </c>
      <c r="AB34" s="36">
        <f t="shared" si="116"/>
        <v>127983.59999999999</v>
      </c>
      <c r="AC34" s="36">
        <f t="shared" si="116"/>
        <v>131093.4</v>
      </c>
      <c r="AD34" s="36">
        <f t="shared" si="116"/>
        <v>133480.5</v>
      </c>
      <c r="AE34" s="7"/>
      <c r="AF34" s="15"/>
      <c r="AG34" s="36">
        <f>AG14+AG22+AG28</f>
        <v>105569.568</v>
      </c>
      <c r="AH34" s="36">
        <f t="shared" ref="AH34:AQ34" si="117">AH14+AH22+AH28</f>
        <v>107157.27600000001</v>
      </c>
      <c r="AI34" s="36">
        <f t="shared" si="117"/>
        <v>122695.99199999998</v>
      </c>
      <c r="AJ34" s="36">
        <f t="shared" si="117"/>
        <v>105257.23199999999</v>
      </c>
      <c r="AK34" s="36">
        <f t="shared" si="117"/>
        <v>185189.22</v>
      </c>
      <c r="AL34" s="36">
        <f t="shared" si="117"/>
        <v>87349.968000000008</v>
      </c>
      <c r="AM34" s="36">
        <f t="shared" si="117"/>
        <v>150780.204</v>
      </c>
      <c r="AN34" s="36">
        <f t="shared" si="117"/>
        <v>34513.127999999997</v>
      </c>
      <c r="AO34" s="36">
        <f t="shared" si="117"/>
        <v>49218.948000000004</v>
      </c>
      <c r="AP34" s="36">
        <f t="shared" si="117"/>
        <v>154762.48800000001</v>
      </c>
      <c r="AQ34" s="36">
        <f t="shared" si="117"/>
        <v>44377.74</v>
      </c>
      <c r="AR34" s="7"/>
      <c r="AS34" s="25"/>
      <c r="AT34" s="36">
        <f>AT14+AT22+AT28</f>
        <v>44439.12</v>
      </c>
      <c r="AU34" s="35"/>
      <c r="AV34" s="36">
        <f>AV14+AV22+AV28</f>
        <v>35007.06</v>
      </c>
      <c r="AW34" s="7"/>
      <c r="AX34" s="14"/>
      <c r="AY34" s="36">
        <f>AY14+AY22+AY28</f>
        <v>89019.215999999986</v>
      </c>
      <c r="AZ34" s="36">
        <f t="shared" ref="AZ34:BD34" si="118">AZ14+AZ22+AZ28</f>
        <v>94192.955999999991</v>
      </c>
      <c r="BA34" s="36">
        <f t="shared" si="118"/>
        <v>90393.731999999989</v>
      </c>
      <c r="BB34" s="36">
        <f t="shared" si="118"/>
        <v>90903.383999999991</v>
      </c>
      <c r="BC34" s="36">
        <f t="shared" si="118"/>
        <v>88833.888000000006</v>
      </c>
      <c r="BD34" s="36">
        <f t="shared" si="118"/>
        <v>86733.504000000001</v>
      </c>
      <c r="BE34" s="7"/>
      <c r="BF34" s="15"/>
      <c r="BG34" s="36">
        <f>BG14+BG22+BG28</f>
        <v>90727.392000000007</v>
      </c>
      <c r="BH34" s="36">
        <f t="shared" ref="BH34:CF34" si="119">BH14+BH22+BH28</f>
        <v>115931.72399999999</v>
      </c>
      <c r="BI34" s="36">
        <f t="shared" si="119"/>
        <v>111276.40800000001</v>
      </c>
      <c r="BJ34" s="36">
        <f t="shared" si="119"/>
        <v>41959.368000000002</v>
      </c>
      <c r="BK34" s="36">
        <f t="shared" si="119"/>
        <v>111255.90000000001</v>
      </c>
      <c r="BL34" s="36">
        <f t="shared" si="119"/>
        <v>130266.81600000001</v>
      </c>
      <c r="BM34" s="36">
        <f t="shared" si="119"/>
        <v>240435.79200000002</v>
      </c>
      <c r="BN34" s="36">
        <f t="shared" si="119"/>
        <v>114557.68800000001</v>
      </c>
      <c r="BO34" s="36">
        <f t="shared" si="119"/>
        <v>109512.72000000002</v>
      </c>
      <c r="BP34" s="36">
        <f t="shared" si="119"/>
        <v>101001.90000000001</v>
      </c>
      <c r="BQ34" s="36">
        <f t="shared" si="119"/>
        <v>121202.28</v>
      </c>
      <c r="BR34" s="36">
        <f t="shared" si="119"/>
        <v>124032.38399999999</v>
      </c>
      <c r="BS34" s="36">
        <f t="shared" si="119"/>
        <v>123519.68399999999</v>
      </c>
      <c r="BT34" s="36">
        <f t="shared" si="119"/>
        <v>122904.444</v>
      </c>
      <c r="BU34" s="36">
        <f t="shared" si="119"/>
        <v>109922.88</v>
      </c>
      <c r="BV34" s="36">
        <f t="shared" si="119"/>
        <v>151554.12</v>
      </c>
      <c r="BW34" s="36">
        <f t="shared" si="119"/>
        <v>121386.85200000001</v>
      </c>
      <c r="BX34" s="36">
        <f t="shared" si="119"/>
        <v>110866.24800000002</v>
      </c>
      <c r="BY34" s="36">
        <f t="shared" si="119"/>
        <v>37755.227999999996</v>
      </c>
      <c r="BZ34" s="36">
        <f t="shared" si="119"/>
        <v>117674.90399999999</v>
      </c>
      <c r="CA34" s="36">
        <f t="shared" si="119"/>
        <v>113511.77999999998</v>
      </c>
      <c r="CB34" s="36">
        <f t="shared" si="119"/>
        <v>97720.62</v>
      </c>
      <c r="CC34" s="36">
        <f t="shared" si="119"/>
        <v>134758.06800000003</v>
      </c>
      <c r="CD34" s="36">
        <f t="shared" si="119"/>
        <v>97166.90400000001</v>
      </c>
      <c r="CE34" s="36">
        <f t="shared" si="119"/>
        <v>173969.364</v>
      </c>
      <c r="CF34" s="36">
        <f t="shared" si="119"/>
        <v>166463.43599999999</v>
      </c>
      <c r="CG34" s="7"/>
      <c r="CH34" s="30"/>
      <c r="CI34" s="36">
        <f>CI14+CI22+CI28</f>
        <v>164612.76</v>
      </c>
      <c r="CJ34" s="27">
        <f>SUM(I34:CI34)</f>
        <v>7568852.3880000003</v>
      </c>
      <c r="CK34" s="21">
        <f>CJ34/12*0.05</f>
        <v>31536.884950000003</v>
      </c>
      <c r="CL34" s="9"/>
      <c r="CM34" s="9"/>
      <c r="CN34" s="9"/>
      <c r="CO34" s="9"/>
      <c r="CP34" s="9"/>
      <c r="CQ34" s="9"/>
      <c r="CR34" s="9"/>
      <c r="CS34" s="9"/>
      <c r="CT34" s="9"/>
    </row>
    <row r="35" spans="1:120" s="1" customFormat="1">
      <c r="A35" s="55" t="s">
        <v>1</v>
      </c>
      <c r="B35" s="56"/>
      <c r="C35" s="56"/>
      <c r="D35" s="56"/>
      <c r="E35" s="56"/>
      <c r="F35" s="57"/>
      <c r="G35" s="7"/>
      <c r="H35" s="17"/>
      <c r="I35" s="10">
        <v>612.79999999999995</v>
      </c>
      <c r="J35" s="10">
        <v>598.20000000000005</v>
      </c>
      <c r="K35" s="10">
        <v>555.5</v>
      </c>
      <c r="L35" s="10">
        <v>734.5</v>
      </c>
      <c r="M35" s="10">
        <v>577</v>
      </c>
      <c r="N35" s="10">
        <v>566.5</v>
      </c>
      <c r="O35" s="10">
        <v>736.7</v>
      </c>
      <c r="P35" s="10">
        <v>670.6</v>
      </c>
      <c r="Q35" s="10">
        <v>203.6</v>
      </c>
      <c r="R35" s="10">
        <v>596.4</v>
      </c>
      <c r="S35" s="10">
        <v>63.8</v>
      </c>
      <c r="T35" s="10">
        <v>475.7</v>
      </c>
      <c r="U35" s="10">
        <v>389.7</v>
      </c>
      <c r="V35" s="10">
        <v>364.4</v>
      </c>
      <c r="W35" s="10">
        <v>423.2</v>
      </c>
      <c r="X35" s="10">
        <v>518.4</v>
      </c>
      <c r="Y35" s="10">
        <v>606</v>
      </c>
      <c r="Z35" s="10">
        <v>570.70000000000005</v>
      </c>
      <c r="AA35" s="10">
        <v>571.70000000000005</v>
      </c>
      <c r="AB35" s="10">
        <v>584.4</v>
      </c>
      <c r="AC35" s="10">
        <v>598.6</v>
      </c>
      <c r="AD35" s="10">
        <v>609.5</v>
      </c>
      <c r="AE35" s="7"/>
      <c r="AF35" s="17"/>
      <c r="AG35" s="10">
        <v>405.6</v>
      </c>
      <c r="AH35" s="10">
        <v>411.7</v>
      </c>
      <c r="AI35" s="10">
        <v>471.4</v>
      </c>
      <c r="AJ35" s="10">
        <v>404.4</v>
      </c>
      <c r="AK35" s="10">
        <v>711.5</v>
      </c>
      <c r="AL35" s="10">
        <v>335.6</v>
      </c>
      <c r="AM35" s="10">
        <v>579.29999999999995</v>
      </c>
      <c r="AN35" s="10">
        <v>132.6</v>
      </c>
      <c r="AO35" s="10">
        <v>189.1</v>
      </c>
      <c r="AP35" s="10">
        <v>594.6</v>
      </c>
      <c r="AQ35" s="10">
        <v>170.5</v>
      </c>
      <c r="AR35" s="7"/>
      <c r="AS35" s="7"/>
      <c r="AT35" s="10">
        <v>170.5</v>
      </c>
      <c r="AU35" s="7"/>
      <c r="AV35" s="10">
        <v>170.5</v>
      </c>
      <c r="AW35" s="7"/>
      <c r="AX35" s="17"/>
      <c r="AY35" s="10">
        <v>576.4</v>
      </c>
      <c r="AZ35" s="10">
        <v>609.9</v>
      </c>
      <c r="BA35" s="10">
        <v>585.29999999999995</v>
      </c>
      <c r="BB35" s="10">
        <v>588.6</v>
      </c>
      <c r="BC35" s="10">
        <v>575.20000000000005</v>
      </c>
      <c r="BD35" s="10">
        <v>561.6</v>
      </c>
      <c r="BE35" s="7"/>
      <c r="BF35" s="17"/>
      <c r="BG35" s="10">
        <v>442.4</v>
      </c>
      <c r="BH35" s="10">
        <v>565.29999999999995</v>
      </c>
      <c r="BI35" s="10">
        <v>542.6</v>
      </c>
      <c r="BJ35" s="10">
        <v>204.6</v>
      </c>
      <c r="BK35" s="10">
        <v>542.5</v>
      </c>
      <c r="BL35" s="10">
        <v>635.20000000000005</v>
      </c>
      <c r="BM35" s="10">
        <v>1172.4000000000001</v>
      </c>
      <c r="BN35" s="10">
        <v>558.6</v>
      </c>
      <c r="BO35" s="10">
        <v>534</v>
      </c>
      <c r="BP35" s="10">
        <v>492.5</v>
      </c>
      <c r="BQ35" s="10">
        <v>591</v>
      </c>
      <c r="BR35" s="10">
        <v>604.79999999999995</v>
      </c>
      <c r="BS35" s="10">
        <v>602.29999999999995</v>
      </c>
      <c r="BT35" s="10">
        <v>599.29999999999995</v>
      </c>
      <c r="BU35" s="10">
        <v>536</v>
      </c>
      <c r="BV35" s="10">
        <v>739</v>
      </c>
      <c r="BW35" s="10">
        <v>591.9</v>
      </c>
      <c r="BX35" s="10">
        <v>540.6</v>
      </c>
      <c r="BY35" s="10">
        <v>184.1</v>
      </c>
      <c r="BZ35" s="10">
        <v>573.79999999999995</v>
      </c>
      <c r="CA35" s="10">
        <v>553.5</v>
      </c>
      <c r="CB35" s="10">
        <v>476.5</v>
      </c>
      <c r="CC35" s="10">
        <v>657.1</v>
      </c>
      <c r="CD35" s="10">
        <v>473.8</v>
      </c>
      <c r="CE35" s="10">
        <v>848.3</v>
      </c>
      <c r="CF35" s="10">
        <v>811.7</v>
      </c>
      <c r="CG35" s="7"/>
      <c r="CH35" s="7"/>
      <c r="CI35" s="10">
        <v>811.7</v>
      </c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</row>
    <row r="36" spans="1:120" s="2" customFormat="1" ht="25.5" customHeight="1">
      <c r="A36" s="58" t="s">
        <v>52</v>
      </c>
      <c r="B36" s="59"/>
      <c r="C36" s="59"/>
      <c r="D36" s="59"/>
      <c r="E36" s="59"/>
      <c r="F36" s="60"/>
      <c r="G36" s="17"/>
      <c r="H36" s="17">
        <f>H14+H22+H28</f>
        <v>18.249999999999996</v>
      </c>
      <c r="I36" s="17">
        <f>I34 /12/I35</f>
        <v>18.25</v>
      </c>
      <c r="J36" s="36">
        <f t="shared" ref="J36:AD36" si="120">J34 /12/J35</f>
        <v>18.249999999999996</v>
      </c>
      <c r="K36" s="36">
        <f t="shared" si="120"/>
        <v>18.25</v>
      </c>
      <c r="L36" s="36">
        <f t="shared" si="120"/>
        <v>18.25</v>
      </c>
      <c r="M36" s="36">
        <f t="shared" si="120"/>
        <v>18.25</v>
      </c>
      <c r="N36" s="36">
        <f t="shared" si="120"/>
        <v>18.25</v>
      </c>
      <c r="O36" s="36">
        <f t="shared" si="120"/>
        <v>18.25</v>
      </c>
      <c r="P36" s="36">
        <f t="shared" si="120"/>
        <v>18.249999999999996</v>
      </c>
      <c r="Q36" s="36">
        <f t="shared" si="120"/>
        <v>18.249999999999996</v>
      </c>
      <c r="R36" s="36">
        <f t="shared" si="120"/>
        <v>18.249999999999996</v>
      </c>
      <c r="S36" s="36">
        <f t="shared" si="120"/>
        <v>18.249999999999996</v>
      </c>
      <c r="T36" s="36">
        <f t="shared" si="120"/>
        <v>18.25</v>
      </c>
      <c r="U36" s="36">
        <f t="shared" si="120"/>
        <v>18.250000000000004</v>
      </c>
      <c r="V36" s="36">
        <f t="shared" si="120"/>
        <v>18.25</v>
      </c>
      <c r="W36" s="36">
        <f t="shared" si="120"/>
        <v>18.249999999999996</v>
      </c>
      <c r="X36" s="36">
        <f t="shared" si="120"/>
        <v>18.25</v>
      </c>
      <c r="Y36" s="36">
        <f t="shared" si="120"/>
        <v>18.25</v>
      </c>
      <c r="Z36" s="36">
        <f t="shared" si="120"/>
        <v>18.25</v>
      </c>
      <c r="AA36" s="36">
        <f t="shared" si="120"/>
        <v>18.249999999999996</v>
      </c>
      <c r="AB36" s="36">
        <f t="shared" si="120"/>
        <v>18.25</v>
      </c>
      <c r="AC36" s="36">
        <f t="shared" si="120"/>
        <v>18.249999999999996</v>
      </c>
      <c r="AD36" s="36">
        <f t="shared" si="120"/>
        <v>18.25</v>
      </c>
      <c r="AE36" s="17"/>
      <c r="AF36" s="17">
        <v>21.689999999999998</v>
      </c>
      <c r="AG36" s="36">
        <f>AG34/12/AG35</f>
        <v>21.689999999999998</v>
      </c>
      <c r="AH36" s="36">
        <f t="shared" ref="AH36:AQ36" si="121">AH34/12/AH35</f>
        <v>21.690000000000005</v>
      </c>
      <c r="AI36" s="36">
        <f t="shared" si="121"/>
        <v>21.689999999999998</v>
      </c>
      <c r="AJ36" s="36">
        <f t="shared" si="121"/>
        <v>21.69</v>
      </c>
      <c r="AK36" s="36">
        <f t="shared" si="121"/>
        <v>21.689999999999998</v>
      </c>
      <c r="AL36" s="36">
        <f t="shared" si="121"/>
        <v>21.69</v>
      </c>
      <c r="AM36" s="36">
        <f t="shared" si="121"/>
        <v>21.69</v>
      </c>
      <c r="AN36" s="36">
        <f t="shared" si="121"/>
        <v>21.689999999999998</v>
      </c>
      <c r="AO36" s="36">
        <f t="shared" si="121"/>
        <v>21.690000000000005</v>
      </c>
      <c r="AP36" s="36">
        <f t="shared" si="121"/>
        <v>21.69</v>
      </c>
      <c r="AQ36" s="36">
        <f t="shared" si="121"/>
        <v>21.69</v>
      </c>
      <c r="AR36" s="36"/>
      <c r="AS36" s="26">
        <v>21.72</v>
      </c>
      <c r="AT36" s="36">
        <f>AT34/12/AT35</f>
        <v>21.720000000000002</v>
      </c>
      <c r="AU36" s="36">
        <v>17.11</v>
      </c>
      <c r="AV36" s="36">
        <f>AV34/12/AV35</f>
        <v>17.11</v>
      </c>
      <c r="AW36" s="36"/>
      <c r="AX36" s="17">
        <v>12.870000000000001</v>
      </c>
      <c r="AY36" s="36">
        <f>AY34/12/AY35</f>
        <v>12.87</v>
      </c>
      <c r="AZ36" s="36">
        <f t="shared" ref="AZ36:BD36" si="122">AZ34/12/AZ35</f>
        <v>12.87</v>
      </c>
      <c r="BA36" s="36">
        <f t="shared" si="122"/>
        <v>12.87</v>
      </c>
      <c r="BB36" s="36">
        <f t="shared" si="122"/>
        <v>12.869999999999997</v>
      </c>
      <c r="BC36" s="36">
        <f t="shared" si="122"/>
        <v>12.87</v>
      </c>
      <c r="BD36" s="36">
        <f t="shared" si="122"/>
        <v>12.870000000000001</v>
      </c>
      <c r="BE36" s="36"/>
      <c r="BF36" s="17">
        <v>17.089999999999996</v>
      </c>
      <c r="BG36" s="36">
        <f>BG34/12/BG35</f>
        <v>17.090000000000003</v>
      </c>
      <c r="BH36" s="36">
        <f t="shared" ref="BH36:CF36" si="123">BH34/12/BH35</f>
        <v>17.09</v>
      </c>
      <c r="BI36" s="36">
        <f t="shared" si="123"/>
        <v>17.090000000000003</v>
      </c>
      <c r="BJ36" s="36">
        <f t="shared" si="123"/>
        <v>17.09</v>
      </c>
      <c r="BK36" s="36">
        <f t="shared" si="123"/>
        <v>17.09</v>
      </c>
      <c r="BL36" s="36">
        <f t="shared" si="123"/>
        <v>17.09</v>
      </c>
      <c r="BM36" s="36">
        <f t="shared" si="123"/>
        <v>17.09</v>
      </c>
      <c r="BN36" s="36">
        <f t="shared" si="123"/>
        <v>17.09</v>
      </c>
      <c r="BO36" s="36">
        <f t="shared" si="123"/>
        <v>17.090000000000003</v>
      </c>
      <c r="BP36" s="36">
        <f t="shared" si="123"/>
        <v>17.09</v>
      </c>
      <c r="BQ36" s="36">
        <f t="shared" si="123"/>
        <v>17.09</v>
      </c>
      <c r="BR36" s="36">
        <f t="shared" si="123"/>
        <v>17.09</v>
      </c>
      <c r="BS36" s="36">
        <f t="shared" si="123"/>
        <v>17.09</v>
      </c>
      <c r="BT36" s="36">
        <f t="shared" si="123"/>
        <v>17.090000000000003</v>
      </c>
      <c r="BU36" s="36">
        <f t="shared" si="123"/>
        <v>17.09</v>
      </c>
      <c r="BV36" s="36">
        <f t="shared" si="123"/>
        <v>17.09</v>
      </c>
      <c r="BW36" s="36">
        <f t="shared" si="123"/>
        <v>17.090000000000003</v>
      </c>
      <c r="BX36" s="36">
        <f t="shared" si="123"/>
        <v>17.09</v>
      </c>
      <c r="BY36" s="36">
        <f t="shared" si="123"/>
        <v>17.09</v>
      </c>
      <c r="BZ36" s="36">
        <f t="shared" si="123"/>
        <v>17.090000000000003</v>
      </c>
      <c r="CA36" s="36">
        <f t="shared" si="123"/>
        <v>17.089999999999996</v>
      </c>
      <c r="CB36" s="36">
        <f t="shared" si="123"/>
        <v>17.09</v>
      </c>
      <c r="CC36" s="36">
        <f t="shared" si="123"/>
        <v>17.090000000000003</v>
      </c>
      <c r="CD36" s="36">
        <f t="shared" si="123"/>
        <v>17.090000000000003</v>
      </c>
      <c r="CE36" s="36">
        <f t="shared" si="123"/>
        <v>17.09</v>
      </c>
      <c r="CF36" s="36">
        <f t="shared" si="123"/>
        <v>17.09</v>
      </c>
      <c r="CG36" s="36"/>
      <c r="CH36" s="31">
        <v>16.899999999999999</v>
      </c>
      <c r="CI36" s="36">
        <f>CI34/12/CI35</f>
        <v>16.900000000000002</v>
      </c>
      <c r="CJ36" s="27"/>
      <c r="CK36" s="21"/>
      <c r="CL36" s="21"/>
      <c r="CM36" s="21"/>
      <c r="CN36" s="21"/>
      <c r="CO36" s="21"/>
      <c r="CP36" s="21"/>
      <c r="CQ36" s="21"/>
      <c r="CR36" s="21"/>
      <c r="CS36" s="21"/>
      <c r="CT36" s="21"/>
    </row>
    <row r="37" spans="1:120" s="1" customFormat="1" ht="12.75" customHeight="1">
      <c r="A37" s="9"/>
      <c r="B37" s="9"/>
      <c r="C37" s="9"/>
      <c r="D37" s="9"/>
      <c r="E37" s="9"/>
      <c r="F37" s="9"/>
      <c r="G37" s="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9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22"/>
      <c r="AR37" s="9"/>
      <c r="AS37" s="22"/>
      <c r="AT37" s="22"/>
      <c r="AU37" s="22"/>
      <c r="AV37" s="22"/>
      <c r="AW37" s="9"/>
      <c r="AX37" s="13"/>
      <c r="AY37" s="13"/>
      <c r="AZ37" s="13"/>
      <c r="BA37" s="13"/>
      <c r="BB37" s="13"/>
      <c r="BC37" s="13"/>
      <c r="BD37" s="13"/>
      <c r="BE37" s="9"/>
      <c r="BF37" s="22"/>
      <c r="BG37" s="13"/>
      <c r="BH37" s="13"/>
      <c r="BI37" s="13"/>
      <c r="BJ37" s="13"/>
      <c r="BK37" s="13"/>
      <c r="BL37" s="13"/>
      <c r="BM37" s="22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</row>
    <row r="38" spans="1:120" s="1" customFormat="1" ht="12.75" hidden="1" customHeight="1">
      <c r="A38" s="9"/>
      <c r="B38" s="9"/>
      <c r="C38" s="9"/>
      <c r="D38" s="9"/>
      <c r="E38" s="9"/>
      <c r="F38" s="9"/>
      <c r="G38" s="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22"/>
      <c r="AR38" s="9"/>
      <c r="AS38" s="22"/>
      <c r="AT38" s="22"/>
      <c r="AU38" s="22"/>
      <c r="AV38" s="22"/>
      <c r="AW38" s="9"/>
      <c r="AX38" s="13"/>
      <c r="AY38" s="13"/>
      <c r="AZ38" s="13"/>
      <c r="BA38" s="13"/>
      <c r="BB38" s="13"/>
      <c r="BC38" s="13"/>
      <c r="BD38" s="13"/>
      <c r="BE38" s="9"/>
      <c r="BF38" s="22"/>
      <c r="BG38" s="13"/>
      <c r="BH38" s="13"/>
      <c r="BI38" s="13"/>
      <c r="BJ38" s="13"/>
      <c r="BK38" s="13"/>
      <c r="BL38" s="13"/>
      <c r="BM38" s="22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</row>
    <row r="39" spans="1:120" s="1" customFormat="1">
      <c r="A39" s="9"/>
      <c r="B39" s="9"/>
      <c r="C39" s="9"/>
      <c r="D39" s="9"/>
      <c r="E39" s="9"/>
      <c r="F39" s="9"/>
      <c r="G39" s="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9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9"/>
      <c r="AR39" s="9"/>
      <c r="AS39" s="9"/>
      <c r="AT39" s="9"/>
      <c r="AU39" s="9"/>
      <c r="AV39" s="9"/>
      <c r="AW39" s="9"/>
      <c r="AX39" s="13"/>
      <c r="AY39" s="13"/>
      <c r="AZ39" s="13"/>
      <c r="BA39" s="13"/>
      <c r="BB39" s="13"/>
      <c r="BC39" s="13"/>
      <c r="BD39" s="13"/>
      <c r="BE39" s="9"/>
      <c r="BF39" s="9"/>
      <c r="BG39" s="13"/>
      <c r="BH39" s="13"/>
      <c r="BI39" s="13"/>
      <c r="BJ39" s="13"/>
      <c r="BK39" s="13"/>
      <c r="BL39" s="13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DO39"/>
      <c r="DP39"/>
    </row>
    <row r="40" spans="1:120" s="1" customFormat="1">
      <c r="A40" s="9"/>
      <c r="B40" s="9"/>
      <c r="C40" s="9"/>
      <c r="D40" s="9"/>
      <c r="E40" s="9"/>
      <c r="F40" s="9"/>
      <c r="G40" s="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9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9"/>
      <c r="AR40" s="9"/>
      <c r="AS40" s="9"/>
      <c r="AT40" s="9"/>
      <c r="AU40" s="9"/>
      <c r="AV40" s="9"/>
      <c r="AW40" s="9"/>
      <c r="AX40" s="13"/>
      <c r="AY40" s="13"/>
      <c r="AZ40" s="13"/>
      <c r="BA40" s="13"/>
      <c r="BB40" s="13"/>
      <c r="BC40" s="13"/>
      <c r="BD40" s="13"/>
      <c r="BE40" s="9"/>
      <c r="BF40" s="9"/>
      <c r="BG40" s="13"/>
      <c r="BH40" s="13"/>
      <c r="BI40" s="13"/>
      <c r="BJ40" s="13"/>
      <c r="BK40" s="13"/>
      <c r="BL40" s="13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DO40"/>
      <c r="DP40"/>
    </row>
    <row r="41" spans="1:120" s="1" customFormat="1">
      <c r="A41" s="9" t="s">
        <v>0</v>
      </c>
      <c r="B41" s="9">
        <v>12</v>
      </c>
      <c r="C41" s="9"/>
      <c r="D41" s="9"/>
      <c r="E41" s="9"/>
      <c r="F41" s="9"/>
      <c r="G41" s="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9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9"/>
      <c r="AR41" s="9"/>
      <c r="AS41" s="9"/>
      <c r="AT41" s="9"/>
      <c r="AU41" s="9"/>
      <c r="AV41" s="9"/>
      <c r="AW41" s="9"/>
      <c r="AX41" s="13"/>
      <c r="AY41" s="13"/>
      <c r="AZ41" s="13"/>
      <c r="BA41" s="13"/>
      <c r="BB41" s="13"/>
      <c r="BC41" s="13"/>
      <c r="BD41" s="13"/>
      <c r="BE41" s="9"/>
      <c r="BF41" s="9"/>
      <c r="BG41" s="13"/>
      <c r="BH41" s="13"/>
      <c r="BI41" s="13"/>
      <c r="BJ41" s="13"/>
      <c r="BK41" s="13"/>
      <c r="BL41" s="13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</row>
    <row r="42" spans="1:120" s="1" customFormat="1">
      <c r="A42" s="9"/>
      <c r="B42" s="9"/>
      <c r="C42" s="9"/>
      <c r="D42" s="9"/>
      <c r="E42" s="9"/>
      <c r="F42" s="9"/>
      <c r="G42" s="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9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9"/>
      <c r="AR42" s="9"/>
      <c r="AS42" s="9"/>
      <c r="AT42" s="9"/>
      <c r="AU42" s="9"/>
      <c r="AV42" s="9"/>
      <c r="AW42" s="9"/>
      <c r="AX42" s="13"/>
      <c r="AY42" s="13"/>
      <c r="AZ42" s="13"/>
      <c r="BA42" s="13"/>
      <c r="BB42" s="13"/>
      <c r="BC42" s="13"/>
      <c r="BD42" s="13"/>
      <c r="BE42" s="9"/>
      <c r="BF42" s="9"/>
      <c r="BG42" s="13"/>
      <c r="BH42" s="13"/>
      <c r="BI42" s="13"/>
      <c r="BJ42" s="13"/>
      <c r="BK42" s="13"/>
      <c r="BL42" s="13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DO42"/>
      <c r="DP42"/>
    </row>
    <row r="43" spans="1:120" s="1" customFormat="1">
      <c r="A43" s="9"/>
      <c r="B43" s="9"/>
      <c r="C43" s="9"/>
      <c r="D43" s="9"/>
      <c r="E43" s="9"/>
      <c r="F43" s="9"/>
      <c r="G43" s="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9"/>
      <c r="AR43" s="9"/>
      <c r="AS43" s="9"/>
      <c r="AT43" s="9"/>
      <c r="AU43" s="9"/>
      <c r="AV43" s="9"/>
      <c r="AW43" s="9"/>
      <c r="AX43" s="13"/>
      <c r="AY43" s="13"/>
      <c r="AZ43" s="13"/>
      <c r="BA43" s="13"/>
      <c r="BB43" s="13"/>
      <c r="BC43" s="13"/>
      <c r="BD43" s="13"/>
      <c r="BE43" s="9"/>
      <c r="BF43" s="9"/>
      <c r="BG43" s="13"/>
      <c r="BH43" s="13"/>
      <c r="BI43" s="13"/>
      <c r="BJ43" s="13"/>
      <c r="BK43" s="13"/>
      <c r="BL43" s="13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DO43"/>
      <c r="DP43"/>
    </row>
  </sheetData>
  <mergeCells count="33"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A6:F7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</mergeCells>
  <pageMargins left="0.23622047244094491" right="0.11811023622047245" top="0.23622047244094491" bottom="0.19685039370078741" header="0.31496062992125984" footer="0.31496062992125984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дома по благоустройству 2015</vt:lpstr>
      <vt:lpstr>Лист1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2015-09-14T08:20:04Z</cp:lastPrinted>
  <dcterms:created xsi:type="dcterms:W3CDTF">2013-04-24T10:34:01Z</dcterms:created>
  <dcterms:modified xsi:type="dcterms:W3CDTF">2015-09-14T11:02:41Z</dcterms:modified>
</cp:coreProperties>
</file>